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.xml" ContentType="application/vnd.openxmlformats-officedocument.drawing+xml"/>
  <Override PartName="/xl/charts/chart53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97352\Downloads\"/>
    </mc:Choice>
  </mc:AlternateContent>
  <bookViews>
    <workbookView xWindow="0" yWindow="0" windowWidth="28800" windowHeight="11580" firstSheet="3" activeTab="3"/>
  </bookViews>
  <sheets>
    <sheet name="DSB (ingles)" sheetId="2" state="hidden" r:id="rId1"/>
    <sheet name="DSB (PROD)" sheetId="3" state="hidden" r:id="rId2"/>
    <sheet name="CCM Viab NF" sheetId="15" state="hidden" r:id="rId3"/>
    <sheet name="RAIS" sheetId="16" r:id="rId4"/>
    <sheet name="LIC_DESAT" sheetId="20" state="hidden" r:id="rId5"/>
    <sheet name="BDs" sheetId="21" state="hidden" r:id="rId6"/>
    <sheet name="Base de Dados Sebrae" sheetId="22" state="hidden" r:id="rId7"/>
    <sheet name="Comparativo de Cidades" sheetId="23" state="hidden" r:id="rId8"/>
  </sheets>
  <calcPr calcId="162913"/>
  <extLst>
    <ext uri="GoogleSheetsCustomDataVersion2">
      <go:sheetsCustomData xmlns:go="http://customooxmlschemas.google.com/" r:id="rId28" roundtripDataChecksum="cg7HO9SgT3zBmIsxLaLr8d2skD5dU4jkkbRyaIYSGgM="/>
    </ext>
  </extLst>
</workbook>
</file>

<file path=xl/calcChain.xml><?xml version="1.0" encoding="utf-8"?>
<calcChain xmlns="http://schemas.openxmlformats.org/spreadsheetml/2006/main">
  <c r="AB29" i="23" l="1"/>
  <c r="AA29" i="23"/>
  <c r="Z29" i="23"/>
  <c r="Y29" i="23"/>
  <c r="L29" i="23"/>
  <c r="K29" i="23"/>
  <c r="J29" i="23"/>
  <c r="I29" i="23"/>
  <c r="H29" i="23"/>
  <c r="G29" i="23"/>
  <c r="F29" i="23"/>
  <c r="E29" i="23"/>
  <c r="D29" i="23"/>
  <c r="J28" i="23"/>
  <c r="H28" i="23"/>
  <c r="G28" i="23"/>
  <c r="E28" i="23"/>
  <c r="D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8" i="23"/>
  <c r="M7" i="23"/>
  <c r="M6" i="23"/>
  <c r="M5" i="23"/>
  <c r="M4" i="23"/>
  <c r="M3" i="23"/>
  <c r="M29" i="23" s="1"/>
  <c r="E14" i="22"/>
  <c r="F14" i="22" s="1"/>
  <c r="E13" i="22"/>
  <c r="F13" i="22" s="1"/>
  <c r="E12" i="22"/>
  <c r="F12" i="22" s="1"/>
  <c r="E11" i="22"/>
  <c r="F11" i="22" s="1"/>
  <c r="E9" i="22"/>
  <c r="F9" i="22" s="1"/>
  <c r="E8" i="22"/>
  <c r="F8" i="22" s="1"/>
  <c r="E7" i="22"/>
  <c r="F7" i="22" s="1"/>
  <c r="E6" i="22"/>
  <c r="F6" i="22" s="1"/>
  <c r="E5" i="22"/>
  <c r="F5" i="22" s="1"/>
  <c r="BF22" i="20"/>
  <c r="BE22" i="20"/>
  <c r="BD22" i="20"/>
  <c r="BC22" i="20"/>
  <c r="BA22" i="20"/>
  <c r="AY22" i="20"/>
  <c r="AW22" i="20"/>
  <c r="AU22" i="20"/>
  <c r="AS22" i="20"/>
  <c r="AQ22" i="20"/>
  <c r="AO22" i="20"/>
  <c r="AM22" i="20"/>
  <c r="AK22" i="20"/>
  <c r="AI22" i="20"/>
  <c r="AG22" i="20"/>
  <c r="AE22" i="20"/>
  <c r="AC22" i="20"/>
  <c r="AA22" i="20"/>
  <c r="Y22" i="20"/>
  <c r="W22" i="20"/>
  <c r="U22" i="20"/>
  <c r="S22" i="20"/>
  <c r="Q22" i="20"/>
  <c r="O22" i="20"/>
  <c r="M22" i="20"/>
  <c r="K22" i="20"/>
  <c r="I22" i="20"/>
  <c r="G22" i="20"/>
  <c r="AP21" i="20"/>
  <c r="AO21" i="20"/>
  <c r="AN21" i="20"/>
  <c r="AM21" i="20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G21" i="20"/>
  <c r="B21" i="20"/>
  <c r="AP20" i="20"/>
  <c r="AO20" i="20"/>
  <c r="AN20" i="20"/>
  <c r="AM20" i="20"/>
  <c r="AL20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E20" i="20"/>
  <c r="C20" i="20"/>
  <c r="AR19" i="20"/>
  <c r="AQ19" i="20"/>
  <c r="AP19" i="20"/>
  <c r="AO19" i="20"/>
  <c r="AN19" i="20"/>
  <c r="AM19" i="20"/>
  <c r="AL19" i="20"/>
  <c r="AK19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D19" i="20"/>
  <c r="AR18" i="20"/>
  <c r="AQ18" i="20"/>
  <c r="AP18" i="20"/>
  <c r="AO18" i="20"/>
  <c r="AN18" i="20"/>
  <c r="AM18" i="20"/>
  <c r="AL18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E18" i="20"/>
  <c r="C18" i="20"/>
  <c r="B17" i="20"/>
  <c r="BF15" i="20"/>
  <c r="AZ15" i="20"/>
  <c r="AY15" i="20"/>
  <c r="AX15" i="20"/>
  <c r="AW15" i="20"/>
  <c r="AV15" i="20"/>
  <c r="AU15" i="20"/>
  <c r="AT15" i="20"/>
  <c r="AS15" i="20"/>
  <c r="AR15" i="20"/>
  <c r="AL15" i="20"/>
  <c r="AK15" i="20"/>
  <c r="AJ15" i="20"/>
  <c r="AI15" i="20"/>
  <c r="AH15" i="20"/>
  <c r="AG15" i="20"/>
  <c r="AF15" i="20"/>
  <c r="AE15" i="20"/>
  <c r="AD15" i="20"/>
  <c r="AC15" i="20"/>
  <c r="AB15" i="20"/>
  <c r="Z15" i="20"/>
  <c r="Y15" i="20"/>
  <c r="X15" i="20"/>
  <c r="B15" i="20" s="1"/>
  <c r="V15" i="20"/>
  <c r="U15" i="20"/>
  <c r="T15" i="20"/>
  <c r="G15" i="20"/>
  <c r="C15" i="20"/>
  <c r="BB14" i="20"/>
  <c r="BB22" i="20" s="1"/>
  <c r="BA14" i="20"/>
  <c r="AZ14" i="20"/>
  <c r="AZ22" i="20" s="1"/>
  <c r="AY14" i="20"/>
  <c r="AX14" i="20"/>
  <c r="AX22" i="20" s="1"/>
  <c r="AW14" i="20"/>
  <c r="AV14" i="20"/>
  <c r="AV22" i="20" s="1"/>
  <c r="AU14" i="20"/>
  <c r="AT14" i="20"/>
  <c r="AT22" i="20" s="1"/>
  <c r="AS14" i="20"/>
  <c r="AR14" i="20"/>
  <c r="AR22" i="20" s="1"/>
  <c r="AQ14" i="20"/>
  <c r="AP14" i="20"/>
  <c r="AP22" i="20" s="1"/>
  <c r="AO14" i="20"/>
  <c r="AN14" i="20"/>
  <c r="AN22" i="20" s="1"/>
  <c r="AM14" i="20"/>
  <c r="AL14" i="20"/>
  <c r="AL22" i="20" s="1"/>
  <c r="AK14" i="20"/>
  <c r="AJ14" i="20"/>
  <c r="AJ22" i="20" s="1"/>
  <c r="AI14" i="20"/>
  <c r="AH14" i="20"/>
  <c r="AH22" i="20" s="1"/>
  <c r="AG14" i="20"/>
  <c r="AF14" i="20"/>
  <c r="AE14" i="20"/>
  <c r="AD14" i="20"/>
  <c r="AD22" i="20" s="1"/>
  <c r="AC14" i="20"/>
  <c r="AB14" i="20"/>
  <c r="AB22" i="20" s="1"/>
  <c r="AA14" i="20"/>
  <c r="Z14" i="20"/>
  <c r="Z22" i="20" s="1"/>
  <c r="Y14" i="20"/>
  <c r="X14" i="20"/>
  <c r="W14" i="20"/>
  <c r="V14" i="20"/>
  <c r="U14" i="20"/>
  <c r="T14" i="20"/>
  <c r="T22" i="20" s="1"/>
  <c r="S14" i="20"/>
  <c r="R14" i="20"/>
  <c r="R22" i="20" s="1"/>
  <c r="Q14" i="20"/>
  <c r="P14" i="20"/>
  <c r="P22" i="20" s="1"/>
  <c r="O14" i="20"/>
  <c r="N14" i="20"/>
  <c r="N22" i="20" s="1"/>
  <c r="M14" i="20"/>
  <c r="L14" i="20"/>
  <c r="L22" i="20" s="1"/>
  <c r="K14" i="20"/>
  <c r="J14" i="20"/>
  <c r="J22" i="20" s="1"/>
  <c r="I14" i="20"/>
  <c r="H14" i="20"/>
  <c r="H22" i="20" s="1"/>
  <c r="G14" i="20"/>
  <c r="F14" i="20"/>
  <c r="F22" i="20" s="1"/>
  <c r="G13" i="20"/>
  <c r="F13" i="20"/>
  <c r="F21" i="20" s="1"/>
  <c r="E13" i="20"/>
  <c r="E21" i="20" s="1"/>
  <c r="D13" i="20"/>
  <c r="D21" i="20" s="1"/>
  <c r="C13" i="20"/>
  <c r="C21" i="20" s="1"/>
  <c r="B13" i="20"/>
  <c r="G12" i="20"/>
  <c r="F12" i="20"/>
  <c r="F20" i="20" s="1"/>
  <c r="E12" i="20"/>
  <c r="D12" i="20"/>
  <c r="D20" i="20" s="1"/>
  <c r="C12" i="20"/>
  <c r="B12" i="20"/>
  <c r="B20" i="20" s="1"/>
  <c r="G11" i="20"/>
  <c r="F11" i="20"/>
  <c r="E11" i="20"/>
  <c r="D11" i="20"/>
  <c r="C11" i="20"/>
  <c r="B11" i="20"/>
  <c r="G10" i="20"/>
  <c r="F10" i="20"/>
  <c r="E10" i="20"/>
  <c r="D10" i="20"/>
  <c r="C10" i="20"/>
  <c r="B10" i="20"/>
  <c r="G9" i="20"/>
  <c r="G19" i="20" s="1"/>
  <c r="F9" i="20"/>
  <c r="F19" i="20" s="1"/>
  <c r="E9" i="20"/>
  <c r="E19" i="20" s="1"/>
  <c r="D9" i="20"/>
  <c r="C9" i="20"/>
  <c r="C19" i="20" s="1"/>
  <c r="B9" i="20"/>
  <c r="B19" i="20" s="1"/>
  <c r="G8" i="20"/>
  <c r="F8" i="20"/>
  <c r="E8" i="20"/>
  <c r="D8" i="20"/>
  <c r="C8" i="20"/>
  <c r="B8" i="20"/>
  <c r="G7" i="20"/>
  <c r="F7" i="20"/>
  <c r="E7" i="20"/>
  <c r="D7" i="20"/>
  <c r="C7" i="20"/>
  <c r="B7" i="20"/>
  <c r="G6" i="20"/>
  <c r="F6" i="20"/>
  <c r="E6" i="20"/>
  <c r="D6" i="20"/>
  <c r="C6" i="20"/>
  <c r="B6" i="20"/>
  <c r="G5" i="20"/>
  <c r="F5" i="20"/>
  <c r="E5" i="20"/>
  <c r="D5" i="20"/>
  <c r="C5" i="20"/>
  <c r="B5" i="20"/>
  <c r="G4" i="20"/>
  <c r="F4" i="20"/>
  <c r="E4" i="20"/>
  <c r="D4" i="20"/>
  <c r="C4" i="20"/>
  <c r="B4" i="20"/>
  <c r="G3" i="20"/>
  <c r="F3" i="20"/>
  <c r="F18" i="20" s="1"/>
  <c r="E3" i="20"/>
  <c r="D3" i="20"/>
  <c r="D18" i="20" s="1"/>
  <c r="C3" i="20"/>
  <c r="C14" i="20" s="1"/>
  <c r="C22" i="20" s="1"/>
  <c r="B3" i="20"/>
  <c r="B18" i="20" s="1"/>
  <c r="AL25" i="16"/>
  <c r="AE25" i="16"/>
  <c r="X25" i="16"/>
  <c r="Q25" i="16"/>
  <c r="J25" i="16"/>
  <c r="C25" i="16"/>
  <c r="AL24" i="16"/>
  <c r="AE24" i="16"/>
  <c r="X24" i="16"/>
  <c r="Q24" i="16"/>
  <c r="J24" i="16"/>
  <c r="C24" i="16"/>
  <c r="AL23" i="16"/>
  <c r="AE23" i="16"/>
  <c r="X23" i="16"/>
  <c r="Q23" i="16"/>
  <c r="J23" i="16"/>
  <c r="C23" i="16"/>
  <c r="AL22" i="16"/>
  <c r="AE22" i="16"/>
  <c r="X22" i="16"/>
  <c r="Q22" i="16"/>
  <c r="J22" i="16"/>
  <c r="C22" i="16"/>
  <c r="AL21" i="16"/>
  <c r="AE21" i="16"/>
  <c r="X21" i="16"/>
  <c r="Q21" i="16"/>
  <c r="J21" i="16"/>
  <c r="C21" i="16"/>
  <c r="AL20" i="16"/>
  <c r="AE20" i="16"/>
  <c r="X20" i="16"/>
  <c r="Q20" i="16"/>
  <c r="J20" i="16"/>
  <c r="C20" i="16"/>
  <c r="AL19" i="16"/>
  <c r="AE19" i="16"/>
  <c r="X19" i="16"/>
  <c r="Q19" i="16"/>
  <c r="J19" i="16"/>
  <c r="C19" i="16"/>
  <c r="AL16" i="16"/>
  <c r="AE16" i="16"/>
  <c r="X16" i="16"/>
  <c r="Q16" i="16"/>
  <c r="J16" i="16"/>
  <c r="C16" i="16"/>
  <c r="AL15" i="16"/>
  <c r="AE15" i="16"/>
  <c r="X15" i="16"/>
  <c r="Q15" i="16"/>
  <c r="J15" i="16"/>
  <c r="C15" i="16"/>
  <c r="AL14" i="16"/>
  <c r="AE14" i="16"/>
  <c r="X14" i="16"/>
  <c r="Q14" i="16"/>
  <c r="J14" i="16"/>
  <c r="C14" i="16"/>
  <c r="AL13" i="16"/>
  <c r="AE13" i="16"/>
  <c r="X13" i="16"/>
  <c r="Q13" i="16"/>
  <c r="J13" i="16"/>
  <c r="C13" i="16"/>
  <c r="AL12" i="16"/>
  <c r="AE12" i="16"/>
  <c r="X12" i="16"/>
  <c r="Q12" i="16"/>
  <c r="J12" i="16"/>
  <c r="C12" i="16"/>
  <c r="AL11" i="16"/>
  <c r="AE11" i="16"/>
  <c r="X11" i="16"/>
  <c r="Q11" i="16"/>
  <c r="J11" i="16"/>
  <c r="C11" i="16"/>
  <c r="AL10" i="16"/>
  <c r="AE10" i="16"/>
  <c r="X10" i="16"/>
  <c r="Q10" i="16"/>
  <c r="J10" i="16"/>
  <c r="C10" i="16"/>
  <c r="AL7" i="16"/>
  <c r="AE7" i="16"/>
  <c r="X7" i="16"/>
  <c r="Q7" i="16"/>
  <c r="J7" i="16"/>
  <c r="C7" i="16"/>
  <c r="AL6" i="16"/>
  <c r="AE6" i="16"/>
  <c r="X6" i="16"/>
  <c r="Q6" i="16"/>
  <c r="J6" i="16"/>
  <c r="C6" i="16"/>
  <c r="N15" i="15"/>
  <c r="N14" i="15"/>
  <c r="N13" i="15"/>
  <c r="N11" i="15"/>
  <c r="N10" i="15"/>
  <c r="N9" i="15"/>
  <c r="N7" i="15"/>
  <c r="N6" i="15"/>
  <c r="N5" i="15"/>
  <c r="N4" i="15"/>
  <c r="N3" i="15"/>
  <c r="B360" i="2"/>
  <c r="M348" i="2"/>
  <c r="X343" i="2"/>
  <c r="X277" i="3"/>
  <c r="M277" i="3"/>
  <c r="B277" i="3"/>
  <c r="X244" i="3"/>
  <c r="M244" i="3"/>
  <c r="B244" i="3"/>
  <c r="AI212" i="3"/>
  <c r="X212" i="3"/>
  <c r="M212" i="3"/>
  <c r="B212" i="3"/>
  <c r="M183" i="3"/>
  <c r="B183" i="3"/>
  <c r="AI178" i="3"/>
  <c r="X178" i="3"/>
  <c r="M178" i="3"/>
  <c r="B178" i="3"/>
  <c r="AI145" i="3"/>
  <c r="X145" i="3"/>
  <c r="M145" i="3"/>
  <c r="B145" i="3"/>
  <c r="X84" i="3"/>
  <c r="M84" i="3"/>
  <c r="B84" i="3"/>
  <c r="AI79" i="3"/>
  <c r="X79" i="3"/>
  <c r="M79" i="3"/>
  <c r="B79" i="3"/>
  <c r="AI51" i="3"/>
  <c r="X51" i="3"/>
  <c r="M51" i="3"/>
  <c r="B51" i="3"/>
  <c r="AI46" i="3"/>
  <c r="X46" i="3"/>
  <c r="M46" i="3"/>
  <c r="B46" i="3"/>
  <c r="BC18" i="3"/>
  <c r="AX18" i="3"/>
  <c r="X18" i="3"/>
  <c r="B18" i="3"/>
  <c r="BC17" i="3"/>
  <c r="AX17" i="3"/>
  <c r="BC16" i="3"/>
  <c r="AX16" i="3"/>
  <c r="BC15" i="3"/>
  <c r="AX15" i="3"/>
  <c r="BC14" i="3"/>
  <c r="AX14" i="3"/>
  <c r="BC13" i="3"/>
  <c r="AX13" i="3"/>
  <c r="AI13" i="3"/>
  <c r="X13" i="3"/>
  <c r="M13" i="3"/>
  <c r="B13" i="3"/>
  <c r="BC12" i="3"/>
  <c r="AX12" i="3"/>
  <c r="BC11" i="3"/>
  <c r="AX11" i="3"/>
  <c r="BC10" i="3"/>
  <c r="AX10" i="3"/>
  <c r="X508" i="2"/>
  <c r="M508" i="2"/>
  <c r="B508" i="2"/>
  <c r="B359" i="2"/>
  <c r="AI355" i="2"/>
  <c r="X355" i="2"/>
  <c r="M355" i="2"/>
  <c r="B355" i="2"/>
  <c r="AI354" i="2"/>
  <c r="X354" i="2"/>
  <c r="M354" i="2"/>
  <c r="B354" i="2"/>
  <c r="B348" i="2"/>
  <c r="AI343" i="2"/>
  <c r="AN358" i="2" s="1"/>
  <c r="M343" i="2"/>
  <c r="B343" i="2"/>
  <c r="G358" i="2" s="1"/>
  <c r="AI310" i="2"/>
  <c r="B183" i="2"/>
  <c r="AI178" i="2"/>
  <c r="X178" i="2"/>
  <c r="M178" i="2"/>
  <c r="B178" i="2"/>
  <c r="X150" i="2"/>
  <c r="X183" i="2" s="1"/>
  <c r="B150" i="2"/>
  <c r="AI145" i="2"/>
  <c r="X145" i="2"/>
  <c r="M145" i="2"/>
  <c r="B145" i="2"/>
  <c r="AO126" i="2"/>
  <c r="AD126" i="2"/>
  <c r="AI121" i="2"/>
  <c r="X121" i="2"/>
  <c r="AO117" i="2"/>
  <c r="AD117" i="2"/>
  <c r="S117" i="2"/>
  <c r="H117" i="2"/>
  <c r="AI112" i="2"/>
  <c r="X112" i="2"/>
  <c r="B112" i="2"/>
  <c r="B79" i="2"/>
  <c r="AY19" i="2"/>
  <c r="AX19" i="2"/>
  <c r="AY18" i="2"/>
  <c r="AX18" i="2"/>
  <c r="AO18" i="2"/>
  <c r="AD18" i="2"/>
  <c r="S18" i="2"/>
  <c r="H18" i="2"/>
  <c r="AY17" i="2"/>
  <c r="AX17" i="2"/>
  <c r="AY16" i="2"/>
  <c r="AX16" i="2"/>
  <c r="AY15" i="2"/>
  <c r="AX15" i="2"/>
  <c r="AY14" i="2"/>
  <c r="AX14" i="2"/>
  <c r="AY13" i="2"/>
  <c r="AX13" i="2"/>
  <c r="AI13" i="2"/>
  <c r="X13" i="2"/>
  <c r="M13" i="2"/>
  <c r="B13" i="2"/>
  <c r="AY12" i="2"/>
  <c r="AX12" i="2"/>
  <c r="AY11" i="2"/>
  <c r="AX11" i="2"/>
  <c r="AY10" i="2"/>
  <c r="AX10" i="2"/>
  <c r="AY9" i="2"/>
  <c r="AY8" i="2"/>
  <c r="AX8" i="2"/>
  <c r="AY7" i="2"/>
  <c r="AX7" i="2"/>
  <c r="AY6" i="2"/>
  <c r="M18" i="3" l="1"/>
  <c r="M79" i="2"/>
  <c r="R358" i="2"/>
  <c r="M150" i="2"/>
  <c r="AC358" i="2"/>
  <c r="M183" i="2"/>
  <c r="G363" i="2"/>
  <c r="M360" i="2"/>
  <c r="R363" i="2" s="1"/>
  <c r="F15" i="20"/>
  <c r="E15" i="20"/>
  <c r="V22" i="20"/>
  <c r="D14" i="20"/>
  <c r="D22" i="20" s="1"/>
  <c r="X22" i="20"/>
  <c r="B14" i="20"/>
  <c r="B22" i="20" s="1"/>
  <c r="AF22" i="20"/>
  <c r="E14" i="20"/>
  <c r="E22" i="20" s="1"/>
  <c r="D15" i="20"/>
  <c r="M310" i="2" l="1"/>
  <c r="B315" i="2"/>
  <c r="AB129" i="2" l="1"/>
  <c r="AF131" i="2"/>
  <c r="B310" i="2"/>
  <c r="AF129" i="2"/>
  <c r="AB131" i="2"/>
  <c r="AF130" i="2"/>
  <c r="AB130" i="2"/>
  <c r="AB132" i="2" l="1"/>
  <c r="AJ129" i="2" s="1"/>
  <c r="AN131" i="2" l="1"/>
  <c r="AJ130" i="2"/>
  <c r="AN130" i="2"/>
  <c r="AJ131" i="2"/>
  <c r="AN129" i="2"/>
  <c r="X310" i="2" l="1"/>
  <c r="M315" i="2" s="1"/>
  <c r="AC315" i="2" l="1"/>
  <c r="AH315" i="2"/>
  <c r="AM315" i="2"/>
  <c r="X315" i="2"/>
</calcChain>
</file>

<file path=xl/comments1.xml><?xml version="1.0" encoding="utf-8"?>
<comments xmlns="http://schemas.openxmlformats.org/spreadsheetml/2006/main">
  <authors>
    <author/>
  </authors>
  <commentList>
    <comment ref="X79" authorId="0" shapeId="0">
      <text>
        <r>
          <rPr>
            <sz val="11"/>
            <color theme="1"/>
            <rFont val="Calibri"/>
            <scheme val="minor"/>
          </rPr>
          <t>======
ID#AAAAuVae0gg
GABRIEL BASTIANELLI    (2023-03-29 18:34:53)
Mogi das Cruzes, Biritiba-Ussu, 
Brás Cubas, 
Cezar de Souza, Jundiapeba, 
Quatinga, 
Sabaúna e 
Taiaçupeba.
Alto Paratei
Cocuera
Taboão</t>
        </r>
      </text>
    </comment>
    <comment ref="AI79" authorId="0" shapeId="0">
      <text>
        <r>
          <rPr>
            <sz val="11"/>
            <color theme="1"/>
            <rFont val="Calibri"/>
            <scheme val="minor"/>
          </rPr>
          <t>======
ID#AAAAuVae0go
GABRIEL BASTIANELLI    (2023-03-29 18:34:53)
Parque Industrial Braz Cubas
Parque Industrial Cezar de Souza
Parque Industrial Cocuera
Parque Industrial Taboão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sAma17LcUDvZgBYkPacs/xmVOEQ=="/>
    </ext>
  </extLst>
</comments>
</file>

<file path=xl/comments2.xml><?xml version="1.0" encoding="utf-8"?>
<comments xmlns="http://schemas.openxmlformats.org/spreadsheetml/2006/main">
  <authors>
    <author/>
  </authors>
  <commentList>
    <comment ref="U15" authorId="0" shapeId="0">
      <text>
        <r>
          <rPr>
            <sz val="11"/>
            <color theme="1"/>
            <rFont val="Calibri"/>
            <scheme val="minor"/>
          </rPr>
          <t>Licenciamento: 361
MEI: 73
Outros: 41
======</t>
        </r>
      </text>
    </comment>
    <comment ref="AQ15" authorId="0" shapeId="0">
      <text>
        <r>
          <rPr>
            <sz val="11"/>
            <color theme="1"/>
            <rFont val="Calibri"/>
            <scheme val="minor"/>
          </rPr>
          <t>Fernanda - 281
Vera - 137
Helén - 97
======</t>
        </r>
      </text>
    </comment>
    <comment ref="AR15" authorId="0" shapeId="0">
      <text>
        <r>
          <rPr>
            <sz val="11"/>
            <color theme="1"/>
            <rFont val="Calibri"/>
            <scheme val="minor"/>
          </rPr>
          <t>Fernanda - 105
Bianca - 37
Helén - 71
Vera - 172
======</t>
        </r>
      </text>
    </comment>
    <comment ref="AS15" authorId="0" shapeId="0">
      <text>
        <r>
          <rPr>
            <sz val="11"/>
            <color theme="1"/>
            <rFont val="Calibri"/>
            <scheme val="minor"/>
          </rPr>
          <t>Vera: 234
Fernanda: 155
Helen: 69
Bianca: 36
======</t>
        </r>
      </text>
    </comment>
    <comment ref="AT15" authorId="0" shapeId="0">
      <text>
        <r>
          <rPr>
            <sz val="11"/>
            <color theme="1"/>
            <rFont val="Calibri"/>
            <scheme val="minor"/>
          </rPr>
          <t>Vera: 180
Fernanda: 248
Helen: 196
======</t>
        </r>
      </text>
    </comment>
    <comment ref="AU15" authorId="0" shapeId="0">
      <text>
        <r>
          <rPr>
            <sz val="11"/>
            <color theme="1"/>
            <rFont val="Calibri"/>
            <scheme val="minor"/>
          </rPr>
          <t>Vera: 167
Fernanda: 216
Helen: 110
======</t>
        </r>
      </text>
    </comment>
    <comment ref="AV15" authorId="0" shapeId="0">
      <text>
        <r>
          <rPr>
            <sz val="11"/>
            <color theme="1"/>
            <rFont val="Calibri"/>
            <scheme val="minor"/>
          </rPr>
          <t>Vera: 152
Fernanda: 225
Helen: 155
======</t>
        </r>
      </text>
    </comment>
    <comment ref="AW15" authorId="0" shapeId="0">
      <text>
        <r>
          <rPr>
            <sz val="11"/>
            <color theme="1"/>
            <rFont val="Calibri"/>
            <scheme val="minor"/>
          </rPr>
          <t>Vera: 151
Fernanda: 182
Helen: 160
======</t>
        </r>
      </text>
    </comment>
    <comment ref="AX15" authorId="0" shapeId="0">
      <text>
        <r>
          <rPr>
            <sz val="11"/>
            <color theme="1"/>
            <rFont val="Calibri"/>
            <scheme val="minor"/>
          </rPr>
          <t>Vera: 141
Fernanda: 185
Helen: 157
======</t>
        </r>
      </text>
    </comment>
    <comment ref="AY15" authorId="0" shapeId="0">
      <text>
        <r>
          <rPr>
            <sz val="11"/>
            <color theme="1"/>
            <rFont val="Calibri"/>
            <scheme val="minor"/>
          </rPr>
          <t>Vera: 226
Fernanda: 78
Helen: 220
======</t>
        </r>
      </text>
    </comment>
    <comment ref="AZ15" authorId="0" shapeId="0">
      <text>
        <r>
          <rPr>
            <sz val="11"/>
            <color theme="1"/>
            <rFont val="Calibri"/>
            <scheme val="minor"/>
          </rPr>
          <t>Vera: 337
Fernanda: 190
Helen: 120
======</t>
        </r>
      </text>
    </comment>
    <comment ref="BA15" authorId="0" shapeId="0">
      <text>
        <r>
          <rPr>
            <sz val="11"/>
            <color theme="1"/>
            <rFont val="Calibri"/>
            <scheme val="minor"/>
          </rPr>
          <t>Vera: 298
Fernanda: 178
Helen: 194
======</t>
        </r>
      </text>
    </comment>
    <comment ref="BB15" authorId="0" shapeId="0">
      <text>
        <r>
          <rPr>
            <sz val="11"/>
            <color theme="1"/>
            <rFont val="Calibri"/>
            <scheme val="minor"/>
          </rPr>
          <t>Vera: 161
Fernanda: 211
Helen: 80
Eliane: 66
======</t>
        </r>
      </text>
    </comment>
    <comment ref="BC15" authorId="0" shapeId="0">
      <text>
        <r>
          <rPr>
            <sz val="11"/>
            <color theme="1"/>
            <rFont val="Calibri"/>
            <scheme val="minor"/>
          </rPr>
          <t>Vera: 103
Fernanda: 142
Helen: 62
Eliane: 47
======</t>
        </r>
      </text>
    </comment>
    <comment ref="BD15" authorId="0" shapeId="0">
      <text>
        <r>
          <rPr>
            <sz val="11"/>
            <color theme="1"/>
            <rFont val="Calibri"/>
            <scheme val="minor"/>
          </rPr>
          <t>Vera: 198
Fernanda: 234
======</t>
        </r>
      </text>
    </comment>
    <comment ref="BE15" authorId="0" shapeId="0">
      <text>
        <r>
          <rPr>
            <sz val="11"/>
            <color theme="1"/>
            <rFont val="Calibri"/>
            <scheme val="minor"/>
          </rPr>
          <t>Vera: 101
Fernanda: 170
Helen: 78
Eliane: 93
======</t>
        </r>
      </text>
    </comment>
    <comment ref="BF15" authorId="0" shapeId="0">
      <text>
        <r>
          <rPr>
            <sz val="11"/>
            <color theme="1"/>
            <rFont val="Calibri"/>
            <scheme val="minor"/>
          </rPr>
          <t>Vera: 31
Fernanda: 189
Helen: 178
======</t>
        </r>
      </text>
    </comment>
  </commentList>
</comments>
</file>

<file path=xl/sharedStrings.xml><?xml version="1.0" encoding="utf-8"?>
<sst xmlns="http://schemas.openxmlformats.org/spreadsheetml/2006/main" count="849" uniqueCount="329">
  <si>
    <t>Educação</t>
  </si>
  <si>
    <t>Outros</t>
  </si>
  <si>
    <t>setores no VAB</t>
  </si>
  <si>
    <t>empresas setor</t>
  </si>
  <si>
    <t>empresas porte</t>
  </si>
  <si>
    <t>valor da transformação</t>
  </si>
  <si>
    <t>MACROECONOMIC, POPULATION, LABOR AND INCOME INFORMATION</t>
  </si>
  <si>
    <t>var mês/mês</t>
  </si>
  <si>
    <t>GDP (R$)</t>
  </si>
  <si>
    <t>GDP per capita (R$)</t>
  </si>
  <si>
    <t>Population</t>
  </si>
  <si>
    <t>Total area of the city (km²)</t>
  </si>
  <si>
    <t>caged setor/porte</t>
  </si>
  <si>
    <t>caged admissões</t>
  </si>
  <si>
    <t>caged desligamentos</t>
  </si>
  <si>
    <t>caged gráficos</t>
  </si>
  <si>
    <t>RAIS</t>
  </si>
  <si>
    <t>saúde</t>
  </si>
  <si>
    <t>educação</t>
  </si>
  <si>
    <t>.</t>
  </si>
  <si>
    <t>ECONOMY - SECTORS SHARE IN VAB (GDP)</t>
  </si>
  <si>
    <t>ABOUT THE MUNICIPALITY</t>
  </si>
  <si>
    <t>Preservation area (km²)</t>
  </si>
  <si>
    <t>% Preservation area</t>
  </si>
  <si>
    <t>Number of districts/neighborhoods</t>
  </si>
  <si>
    <t>Qty of industrial poles</t>
  </si>
  <si>
    <t>11 | +100</t>
  </si>
  <si>
    <t>Industry zones</t>
  </si>
  <si>
    <t>Industry Area</t>
  </si>
  <si>
    <t>20 millions m²</t>
  </si>
  <si>
    <t>Districts</t>
  </si>
  <si>
    <t>Sede</t>
  </si>
  <si>
    <t>Biritiba-Ussú</t>
  </si>
  <si>
    <t>São Bento do Parateí - Taboão</t>
  </si>
  <si>
    <t>Cocuera - 2</t>
  </si>
  <si>
    <t>Braz Cubas</t>
  </si>
  <si>
    <t>Taiaçupeba</t>
  </si>
  <si>
    <t>Tabor</t>
  </si>
  <si>
    <t>Cocuera - 3</t>
  </si>
  <si>
    <t>Jundiapeba</t>
  </si>
  <si>
    <t>Cocuera</t>
  </si>
  <si>
    <t>Vila das Orquídeas</t>
  </si>
  <si>
    <t>Vila Moraes</t>
  </si>
  <si>
    <t>Cezar de Souza</t>
  </si>
  <si>
    <t>Vila São Francisco</t>
  </si>
  <si>
    <t>Chácara Sto Ângelo</t>
  </si>
  <si>
    <t>Sabaúna</t>
  </si>
  <si>
    <t>Cezar de Souza - ZUPI-2</t>
  </si>
  <si>
    <t>Jundiapeba - ZUPI-1</t>
  </si>
  <si>
    <t>Taboão</t>
  </si>
  <si>
    <t>Cezar de Souza - Vila Suissa</t>
  </si>
  <si>
    <t>Alto Parateí</t>
  </si>
  <si>
    <t>Cezar de Souza - Lot. Ind. Alcides Celestino</t>
  </si>
  <si>
    <t>Quatinga</t>
  </si>
  <si>
    <t>Cocuera - 1</t>
  </si>
  <si>
    <t>Demographic density</t>
  </si>
  <si>
    <t>Average salary</t>
  </si>
  <si>
    <t>Busy people</t>
  </si>
  <si>
    <t>IDH</t>
  </si>
  <si>
    <t>2,6 minimum wage | 466º</t>
  </si>
  <si>
    <t>Occupied population</t>
  </si>
  <si>
    <t>Pop. monthly income per capita until 1/2 minimum waqe</t>
  </si>
  <si>
    <t>Men</t>
  </si>
  <si>
    <t>Women</t>
  </si>
  <si>
    <t>% Men</t>
  </si>
  <si>
    <t>% Women</t>
  </si>
  <si>
    <t>Children</t>
  </si>
  <si>
    <t>Adults</t>
  </si>
  <si>
    <t>Seniors</t>
  </si>
  <si>
    <t>BUSINESS BY SECTOR</t>
  </si>
  <si>
    <t>APRIL</t>
  </si>
  <si>
    <t>Industry</t>
  </si>
  <si>
    <t>Construction</t>
  </si>
  <si>
    <t>Commerce</t>
  </si>
  <si>
    <t>Services</t>
  </si>
  <si>
    <t>Agriculture</t>
  </si>
  <si>
    <t>Others</t>
  </si>
  <si>
    <t>TOTAL</t>
  </si>
  <si>
    <t>BUSINESS BY SIZE</t>
  </si>
  <si>
    <t>Physical person</t>
  </si>
  <si>
    <r>
      <rPr>
        <sz val="11"/>
        <color theme="1"/>
        <rFont val="Microsoft JhengHei"/>
      </rPr>
      <t xml:space="preserve">MEI </t>
    </r>
    <r>
      <rPr>
        <sz val="9"/>
        <color theme="1"/>
        <rFont val="Microsoft JhengHei"/>
      </rPr>
      <t>(Individual micro entrepreneur)</t>
    </r>
  </si>
  <si>
    <t>ME (Micro)</t>
  </si>
  <si>
    <t>EPP (Small)</t>
  </si>
  <si>
    <t>EI, Eireli, SL, SA, COOP</t>
  </si>
  <si>
    <t>DETAIL INDUSTRY TRANSFORMATION &amp; AGRICULTURE</t>
  </si>
  <si>
    <t>Percentage change month/immediately previous month - Industry, Commerce and Services</t>
  </si>
  <si>
    <t>FORMAL JOBS - (CAGED)</t>
  </si>
  <si>
    <t>Micro</t>
  </si>
  <si>
    <t>Small</t>
  </si>
  <si>
    <t>Medium</t>
  </si>
  <si>
    <t>Big</t>
  </si>
  <si>
    <t>*Estimativa de proporcionalidade com base na RAIS 2018.</t>
  </si>
  <si>
    <t>FORMAL JOBS (accumulated 2021) - ADMISSIONS</t>
  </si>
  <si>
    <t>FORMAL JOBS (accumulated 2021) - DISMISSALS</t>
  </si>
  <si>
    <t>Balance</t>
  </si>
  <si>
    <t>FORMAL JOBS (12 months) - ADMISSIONS, DISMISSALS AND TOTAL EMPLOYEES</t>
  </si>
  <si>
    <t>FORMAL JOBS - RAIS</t>
  </si>
  <si>
    <t>JOBS - SEADE / RAIS</t>
  </si>
  <si>
    <t>HEALTH - PAINEL SEADE</t>
  </si>
  <si>
    <r>
      <rPr>
        <sz val="11"/>
        <color theme="1"/>
        <rFont val="Microsoft JhengHei"/>
      </rPr>
      <t xml:space="preserve">SUS beds </t>
    </r>
    <r>
      <rPr>
        <sz val="9"/>
        <color theme="1"/>
        <rFont val="Microsoft JhengHei"/>
      </rPr>
      <t>(per thousand inhab)</t>
    </r>
  </si>
  <si>
    <r>
      <rPr>
        <sz val="11"/>
        <color theme="1"/>
        <rFont val="Microsoft JhengHei"/>
      </rPr>
      <t xml:space="preserve">Total Beds </t>
    </r>
    <r>
      <rPr>
        <sz val="9"/>
        <color theme="1"/>
        <rFont val="Microsoft JhengHei"/>
      </rPr>
      <t>(per thousand inhab)</t>
    </r>
  </si>
  <si>
    <r>
      <rPr>
        <sz val="11"/>
        <color theme="1"/>
        <rFont val="Microsoft JhengHei"/>
      </rPr>
      <t>Doctors</t>
    </r>
    <r>
      <rPr>
        <sz val="9"/>
        <color theme="1"/>
        <rFont val="Microsoft JhengHei"/>
      </rPr>
      <t xml:space="preserve"> (per thousand inhab)</t>
    </r>
  </si>
  <si>
    <r>
      <rPr>
        <sz val="11"/>
        <color theme="1"/>
        <rFont val="Microsoft JhengHei"/>
      </rPr>
      <t xml:space="preserve">Nurses </t>
    </r>
    <r>
      <rPr>
        <sz val="9"/>
        <color theme="1"/>
        <rFont val="Microsoft JhengHei"/>
      </rPr>
      <t>(per thousand inhab)</t>
    </r>
  </si>
  <si>
    <t>EDUCATION - PAINEL SEADE</t>
  </si>
  <si>
    <t>Elementary school pass rate</t>
  </si>
  <si>
    <t>Elementary school failure rate</t>
  </si>
  <si>
    <t>Elementary school dropout rate</t>
  </si>
  <si>
    <t>BANCO DO POVO PAULISTA (12 meses)</t>
  </si>
  <si>
    <t>MAIO</t>
  </si>
  <si>
    <t>banco do povo</t>
  </si>
  <si>
    <t>jucesp</t>
  </si>
  <si>
    <t>Total de atendimentos</t>
  </si>
  <si>
    <t>Interessados enquadrados</t>
  </si>
  <si>
    <t>Empréstimos iniciados</t>
  </si>
  <si>
    <t>Contratos aprovados</t>
  </si>
  <si>
    <t>emprega</t>
  </si>
  <si>
    <t>licenciamento</t>
  </si>
  <si>
    <t>polo digital</t>
  </si>
  <si>
    <t>Empréstimos efetivados</t>
  </si>
  <si>
    <t>Ticket médio</t>
  </si>
  <si>
    <t>Ações de divulgação</t>
  </si>
  <si>
    <t>JUCESP (12 meses)</t>
  </si>
  <si>
    <t>Processos protocolados</t>
  </si>
  <si>
    <t>Número de pessoas</t>
  </si>
  <si>
    <t>Constituição</t>
  </si>
  <si>
    <t>Cancelamento</t>
  </si>
  <si>
    <t>Alteração</t>
  </si>
  <si>
    <t>MEI</t>
  </si>
  <si>
    <t>Processos por dia</t>
  </si>
  <si>
    <t>Emprega Mogi (12 meses)</t>
  </si>
  <si>
    <t>Emprega Mogi Digital</t>
  </si>
  <si>
    <t>Atendimentos</t>
  </si>
  <si>
    <t>(Novo Cadastro)</t>
  </si>
  <si>
    <t>Participando da Seleção</t>
  </si>
  <si>
    <t>Encaminhamento para Entrevistas</t>
  </si>
  <si>
    <t>Pessoas contratadas</t>
  </si>
  <si>
    <t>PCD contratadas</t>
  </si>
  <si>
    <t>Seguro Desemprego</t>
  </si>
  <si>
    <t>LICENCIAMENTO E ALVARÁS (12 meses)</t>
  </si>
  <si>
    <t>Baixo risco</t>
  </si>
  <si>
    <t>Alto Risco</t>
  </si>
  <si>
    <t>Pessoa Física + Antenas Telefônicas</t>
  </si>
  <si>
    <t>Total</t>
  </si>
  <si>
    <t>POLO DIGITAL (12 meses)</t>
  </si>
  <si>
    <t>Startups atendidas</t>
  </si>
  <si>
    <t>Usuários CWK e Sala Reun</t>
  </si>
  <si>
    <t>Mentorias</t>
  </si>
  <si>
    <t>Atendimento</t>
  </si>
  <si>
    <t>Eventos | Quantidade</t>
  </si>
  <si>
    <t>Eventos | Participantes</t>
  </si>
  <si>
    <t>CCM, VIABILIDADE E NOTA FISCAL ELETRONICA (total)</t>
  </si>
  <si>
    <t>DEZEMBRO</t>
  </si>
  <si>
    <t>CCM</t>
  </si>
  <si>
    <t>Número de inscrições</t>
  </si>
  <si>
    <t>Pessoa física</t>
  </si>
  <si>
    <t>Pessoa jurídica</t>
  </si>
  <si>
    <t>VIABILIDADE (total)</t>
  </si>
  <si>
    <t>Consultas</t>
  </si>
  <si>
    <t>Indeferimentos</t>
  </si>
  <si>
    <t>Orientações formulário de incomodidade</t>
  </si>
  <si>
    <t>NOTA FISCAL ELETRÔNICA (total)</t>
  </si>
  <si>
    <t>Presencial</t>
  </si>
  <si>
    <t>Telefone</t>
  </si>
  <si>
    <t>PIB per capita</t>
  </si>
  <si>
    <t>Salário médio</t>
  </si>
  <si>
    <t>Indústria</t>
  </si>
  <si>
    <t>Construção Civil</t>
  </si>
  <si>
    <t>Comércio</t>
  </si>
  <si>
    <t>Serviços</t>
  </si>
  <si>
    <t>Agropecuária</t>
  </si>
  <si>
    <t>Pessoa Física</t>
  </si>
  <si>
    <t>ME</t>
  </si>
  <si>
    <t>EPP</t>
  </si>
  <si>
    <t>25 a 29 anos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</si>
  <si>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</si>
  <si>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</si>
  <si>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</si>
  <si>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</si>
  <si>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</si>
  <si>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</si>
  <si>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</si>
  <si>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</si>
  <si>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</si>
  <si>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</si>
  <si>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</si>
  <si>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</si>
  <si>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Demais</t>
  </si>
  <si>
    <t>Últimos 12 meses</t>
  </si>
  <si>
    <t>Média</t>
  </si>
  <si>
    <t>SP</t>
  </si>
  <si>
    <t>Mogi das Cruzes</t>
  </si>
  <si>
    <t>Pessoa Física - Alvarás emitidos</t>
  </si>
  <si>
    <t>Antenas telefônicas</t>
  </si>
  <si>
    <t>Atendimento/ Orientações</t>
  </si>
  <si>
    <t>Baixo Risco</t>
  </si>
  <si>
    <t>%</t>
  </si>
  <si>
    <t>-</t>
  </si>
  <si>
    <t>Nº de pessoas atendidas pelo CCM**</t>
  </si>
  <si>
    <t>Nº de inscrições</t>
  </si>
  <si>
    <t>Pesso Jurídica</t>
  </si>
  <si>
    <t>Zoneamento</t>
  </si>
  <si>
    <t>Consulta zoneamento/ viabilidade</t>
  </si>
  <si>
    <t>Indeferimento viabilidade</t>
  </si>
  <si>
    <t>Orientação formulário de incomodidade</t>
  </si>
  <si>
    <t>Nota Fiscal Eletrônica</t>
  </si>
  <si>
    <t>Atividades da sala do empreendedor está suspensa desde 24/03. A Jucesp retornou atendimento dia 15/05</t>
  </si>
  <si>
    <t>Início do atendimento Jucesp por agendamento em 15/07</t>
  </si>
  <si>
    <t>Relatório de atendimento até 13/03</t>
  </si>
  <si>
    <t>Estoque 2022</t>
  </si>
  <si>
    <t>Estoque 2021</t>
  </si>
  <si>
    <t>Estoque 2020</t>
  </si>
  <si>
    <t>Estoque 2019</t>
  </si>
  <si>
    <t>Estoque 2018</t>
  </si>
  <si>
    <t>Estoque 2017</t>
  </si>
  <si>
    <t>Sexo</t>
  </si>
  <si>
    <t>Estoque</t>
  </si>
  <si>
    <t>Celetista</t>
  </si>
  <si>
    <t>Estatutário</t>
  </si>
  <si>
    <t>Remuneração média</t>
  </si>
  <si>
    <t>Homem</t>
  </si>
  <si>
    <t>Mulher</t>
  </si>
  <si>
    <t>Faixa etária</t>
  </si>
  <si>
    <t>Até 17 anos</t>
  </si>
  <si>
    <t>18 a 24 anos</t>
  </si>
  <si>
    <t>30 a 39 anos</t>
  </si>
  <si>
    <t>40 a 49 anos</t>
  </si>
  <si>
    <t>50 a 59 anos</t>
  </si>
  <si>
    <t>60 anos ou mais</t>
  </si>
  <si>
    <t>Grau de instrução</t>
  </si>
  <si>
    <t>Analfabeto</t>
  </si>
  <si>
    <t>Fundamental Incompleto</t>
  </si>
  <si>
    <t>Fundamental Completo</t>
  </si>
  <si>
    <t>Médio Incompleto</t>
  </si>
  <si>
    <t>Médio Completo</t>
  </si>
  <si>
    <t>Superior Incompleto</t>
  </si>
  <si>
    <t>Superior Completo</t>
  </si>
  <si>
    <t>TOP10 - Distribuição do emprego formal por divisão da CNAE</t>
  </si>
  <si>
    <t>Comércio Varejista</t>
  </si>
  <si>
    <t>Serviços para edifícios e atividades paisagísticas</t>
  </si>
  <si>
    <t>Atividades de atenção à saúde humana</t>
  </si>
  <si>
    <t>Serviços de escritório, de apoio administrativo e outros serviços prestados às empresas</t>
  </si>
  <si>
    <t>Administração pública, defesa e seguridade social</t>
  </si>
  <si>
    <t>Transporte terrestre</t>
  </si>
  <si>
    <t>Alimentação</t>
  </si>
  <si>
    <t>Fabricação de veículos automotores, reboques e carrocerias</t>
  </si>
  <si>
    <t>Comércio por atacado, exceto veículos automotores e motocicletas</t>
  </si>
  <si>
    <t>Vínculos ativos</t>
  </si>
  <si>
    <t>https://bi.mte.gov.br/bgcaged/login.php</t>
  </si>
  <si>
    <t>São Paulo</t>
  </si>
  <si>
    <t>Licenciamento Integrado/Alvará de Funcionamento</t>
  </si>
  <si>
    <t xml:space="preserve">Dez </t>
  </si>
  <si>
    <t>Baixo Risco - Solicitações VRE</t>
  </si>
  <si>
    <t>Não Estabelecidos</t>
  </si>
  <si>
    <t>Concluídos</t>
  </si>
  <si>
    <t>Médio Risco - Solicitações VRE</t>
  </si>
  <si>
    <t>Alto Risco - Solicitações VRE</t>
  </si>
  <si>
    <t>Meu município</t>
  </si>
  <si>
    <t>https://meumunicipio.org.br/perfil-municipio/3530607-Mogi-das-Cruzes-SP</t>
  </si>
  <si>
    <t>DataSebrae</t>
  </si>
  <si>
    <t>https://datasebrae.com.br/biblioteca-de-estudos-e-pesquisas-sp/alto-tiete-sumario-executivo/</t>
  </si>
  <si>
    <t>https://datasebrae.com.br/totaldeempresas/</t>
  </si>
  <si>
    <t>Seade</t>
  </si>
  <si>
    <t>https://perfil.seade.gov.br/</t>
  </si>
  <si>
    <t>ComexStat</t>
  </si>
  <si>
    <t>http://comexstat.mdic.gov.br/pt/municipio</t>
  </si>
  <si>
    <t>Econodata</t>
  </si>
  <si>
    <t>https://www.econodata.com.br:8080/lista-empresas/SAO-PAULO/MOGI-DAS-CRUZES</t>
  </si>
  <si>
    <t>Ipeadata</t>
  </si>
  <si>
    <t>http://www.ipeadata.gov.br/Default.aspx</t>
  </si>
  <si>
    <t>Dados.gov</t>
  </si>
  <si>
    <t>https://dados.gov.br/</t>
  </si>
  <si>
    <t>Atlas Br</t>
  </si>
  <si>
    <t>http://www.atlasbrasil.org.br/ranking</t>
  </si>
  <si>
    <t>(somente capitais)</t>
  </si>
  <si>
    <t>IDGM</t>
  </si>
  <si>
    <t>https://desafiosdosmunicipios.com.br/</t>
  </si>
  <si>
    <t>Total de empresas</t>
  </si>
  <si>
    <t>11 de maio de 2020</t>
  </si>
  <si>
    <t>VS PMMC</t>
  </si>
  <si>
    <t>Var</t>
  </si>
  <si>
    <t>Cidades</t>
  </si>
  <si>
    <t>UF</t>
  </si>
  <si>
    <t>Habitantes</t>
  </si>
  <si>
    <t>Receitas Totais R$ M</t>
  </si>
  <si>
    <t>Receitas Externas</t>
  </si>
  <si>
    <t>PIB R$ M</t>
  </si>
  <si>
    <t>Renda até 1/2 salario minimo</t>
  </si>
  <si>
    <t>Pop. Econ. At. Habitantes</t>
  </si>
  <si>
    <t>Pop. Econ. At. %</t>
  </si>
  <si>
    <t>Salário médio R$</t>
  </si>
  <si>
    <t>Assalariados Atual</t>
  </si>
  <si>
    <t>Industria</t>
  </si>
  <si>
    <t>Agropecuária outros</t>
  </si>
  <si>
    <t>Unidades locais</t>
  </si>
  <si>
    <t>Empregos gerados Ano/Saldo</t>
  </si>
  <si>
    <t>Empregos gerados Mês/Saldo</t>
  </si>
  <si>
    <t>Impacto mês</t>
  </si>
  <si>
    <t>Impacto ano</t>
  </si>
  <si>
    <t>Taxa de escolarização 06 a 14 anos</t>
  </si>
  <si>
    <t>Esgoto adequado</t>
  </si>
  <si>
    <t>Taxa mortalidade infantil</t>
  </si>
  <si>
    <t>Arborização vias públicas</t>
  </si>
  <si>
    <t>São José dos Pinhais</t>
  </si>
  <si>
    <t>PR</t>
  </si>
  <si>
    <t>Maringá</t>
  </si>
  <si>
    <t>Caxias do Sul</t>
  </si>
  <si>
    <t>RS</t>
  </si>
  <si>
    <t>Canoas</t>
  </si>
  <si>
    <t>Joinville</t>
  </si>
  <si>
    <t>SC</t>
  </si>
  <si>
    <t>Itajaí</t>
  </si>
  <si>
    <t>Osasco</t>
  </si>
  <si>
    <t>Campinas</t>
  </si>
  <si>
    <t>Sorocaba</t>
  </si>
  <si>
    <t>Barueri</t>
  </si>
  <si>
    <t>Santana de Parnaíba</t>
  </si>
  <si>
    <t>Indaiatuba</t>
  </si>
  <si>
    <t>Judiai</t>
  </si>
  <si>
    <t>Guarullhos</t>
  </si>
  <si>
    <t>Suzano</t>
  </si>
  <si>
    <t>Guararema</t>
  </si>
  <si>
    <t>Jacarei</t>
  </si>
  <si>
    <t>Itaquaquecetuba</t>
  </si>
  <si>
    <t>Aruja</t>
  </si>
  <si>
    <t>São José dos Campos</t>
  </si>
  <si>
    <t>São Carlos</t>
  </si>
  <si>
    <t>Itu</t>
  </si>
  <si>
    <t>Franca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</si>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</sst>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"/>
    <numFmt numFmtId="165" formatCode="0.0%"/>
    <numFmt numFmtId="166" formatCode="#,##0.0"/>
    <numFmt numFmtId="167" formatCode="_-&quot;R$&quot;\ * #,##0.00_-;\-&quot;R$&quot;\ * #,##0.00_-;_-&quot;R$&quot;\ * &quot;-&quot;??_-;_-@"/>
    <numFmt numFmtId="168" formatCode="_-* #,##0_-;\-* #,##0_-;_-* &quot;-&quot;??_-;_-@"/>
    <numFmt numFmtId="169" formatCode="dd/mm"/>
    <numFmt numFmtId="170" formatCode="0.0"/>
    <numFmt numFmtId="171" formatCode="_-* #,##0.00_-;\-* #,##0.00_-;_-* &quot;-&quot;??_-;_-@"/>
  </numFmts>
  <fonts count="2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Microsoft JhengHei"/>
    </font>
    <font>
      <sz val="9"/>
      <color theme="1"/>
      <name val="Microsoft JhengHei"/>
    </font>
    <font>
      <b/>
      <sz val="11"/>
      <color theme="1"/>
      <name val="Microsoft JhengHei"/>
    </font>
    <font>
      <i/>
      <sz val="10"/>
      <color theme="1"/>
      <name val="Microsoft JhengHei"/>
    </font>
    <font>
      <i/>
      <sz val="9"/>
      <color theme="1"/>
      <name val="Microsoft JhengHei"/>
    </font>
    <font>
      <sz val="10"/>
      <color theme="1"/>
      <name val="Microsoft JhengHei"/>
    </font>
    <font>
      <b/>
      <sz val="12"/>
      <color theme="1"/>
      <name val="Microsoft JhengHei"/>
    </font>
    <font>
      <sz val="11"/>
      <color theme="0"/>
      <name val="Microsoft JhengHei"/>
    </font>
    <font>
      <i/>
      <sz val="8"/>
      <color theme="1"/>
      <name val="Microsoft JhengHei"/>
    </font>
    <font>
      <i/>
      <sz val="7"/>
      <color theme="1"/>
      <name val="Microsoft JhengHei"/>
    </font>
    <font>
      <sz val="7"/>
      <color theme="1"/>
      <name val="Microsoft JhengHei"/>
    </font>
    <font>
      <b/>
      <sz val="11"/>
      <color theme="0"/>
      <name val="Calibri"/>
    </font>
    <font>
      <b/>
      <sz val="11"/>
      <color rgb="FFFFFFFF"/>
      <name val="Calibri"/>
    </font>
    <font>
      <sz val="11"/>
      <color rgb="FF000000"/>
      <name val="Calibri"/>
    </font>
    <font>
      <b/>
      <i/>
      <sz val="11"/>
      <color theme="1"/>
      <name val="Calibri"/>
    </font>
    <font>
      <b/>
      <sz val="11"/>
      <color rgb="FF000000"/>
      <name val="Calibri"/>
    </font>
    <font>
      <sz val="11"/>
      <color rgb="FFFFFF00"/>
      <name val="Calibri"/>
    </font>
    <font>
      <u/>
      <sz val="11"/>
      <color theme="10"/>
      <name val="Calibri"/>
    </font>
    <font>
      <b/>
      <sz val="11"/>
      <color rgb="FFFFFF00"/>
      <name val="Calibri"/>
    </font>
  </fonts>
  <fills count="2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8EAADB"/>
        <bgColor rgb="FF8EAADB"/>
      </patternFill>
    </fill>
    <fill>
      <patternFill patternType="solid">
        <fgColor rgb="FFD6DCE4"/>
        <bgColor rgb="FFD6DCE4"/>
      </patternFill>
    </fill>
    <fill>
      <patternFill patternType="solid">
        <fgColor rgb="FF2F5496"/>
        <bgColor rgb="FF2F5496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FD965"/>
        <bgColor rgb="FFFFD965"/>
      </patternFill>
    </fill>
    <fill>
      <patternFill patternType="solid">
        <fgColor rgb="FFFFE598"/>
        <bgColor rgb="FFFFE598"/>
      </patternFill>
    </fill>
    <fill>
      <patternFill patternType="solid">
        <fgColor rgb="FFF4B083"/>
        <bgColor rgb="FFF4B083"/>
      </patternFill>
    </fill>
    <fill>
      <patternFill patternType="solid">
        <fgColor rgb="FF308E98"/>
        <bgColor rgb="FF308E98"/>
      </patternFill>
    </fill>
    <fill>
      <patternFill patternType="solid">
        <fgColor rgb="FF6A84B7"/>
        <bgColor rgb="FF6A84B7"/>
      </patternFill>
    </fill>
    <fill>
      <patternFill patternType="solid">
        <fgColor rgb="FF75A99C"/>
        <bgColor rgb="FF75A99C"/>
      </patternFill>
    </fill>
    <fill>
      <patternFill patternType="solid">
        <fgColor rgb="FFC55A11"/>
        <bgColor rgb="FFC55A11"/>
      </patternFill>
    </fill>
    <fill>
      <patternFill patternType="solid">
        <fgColor rgb="FFA8D08D"/>
        <bgColor rgb="FFA8D08D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D0CECE"/>
      </left>
      <right/>
      <top style="thin">
        <color rgb="FFD0CECE"/>
      </top>
      <bottom/>
      <diagonal/>
    </border>
    <border>
      <left/>
      <right/>
      <top style="thin">
        <color rgb="FFD0CECE"/>
      </top>
      <bottom/>
      <diagonal/>
    </border>
    <border>
      <left/>
      <right style="thin">
        <color rgb="FFD0CECE"/>
      </right>
      <top style="thin">
        <color rgb="FFD0CECE"/>
      </top>
      <bottom/>
      <diagonal/>
    </border>
    <border>
      <left style="thin">
        <color rgb="FFD0CECE"/>
      </left>
      <right/>
      <top/>
      <bottom/>
      <diagonal/>
    </border>
    <border>
      <left/>
      <right style="thin">
        <color rgb="FFD0CECE"/>
      </right>
      <top/>
      <bottom/>
      <diagonal/>
    </border>
    <border>
      <left style="thin">
        <color rgb="FFD0CECE"/>
      </left>
      <right/>
      <top/>
      <bottom style="thin">
        <color rgb="FFD0CECE"/>
      </bottom>
      <diagonal/>
    </border>
    <border>
      <left/>
      <right/>
      <top/>
      <bottom style="thin">
        <color rgb="FFD0CECE"/>
      </bottom>
      <diagonal/>
    </border>
    <border>
      <left/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/>
      <top style="thin">
        <color rgb="FFD0CECE"/>
      </top>
      <bottom style="thin">
        <color rgb="FFD0CECE"/>
      </bottom>
      <diagonal/>
    </border>
    <border>
      <left/>
      <right/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D0CECE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4" fillId="2" borderId="1" xfId="0" applyFont="1" applyFill="1" applyBorder="1"/>
    <xf numFmtId="0" fontId="9" fillId="0" borderId="0" xfId="0" applyFont="1"/>
    <xf numFmtId="0" fontId="1" fillId="4" borderId="1" xfId="0" applyFont="1" applyFill="1" applyBorder="1"/>
    <xf numFmtId="0" fontId="4" fillId="4" borderId="1" xfId="0" applyFont="1" applyFill="1" applyBorder="1"/>
    <xf numFmtId="0" fontId="6" fillId="4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3" fontId="6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6" fillId="0" borderId="13" xfId="0" applyNumberFormat="1" applyFont="1" applyBorder="1" applyAlignment="1">
      <alignment vertic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166" fontId="4" fillId="0" borderId="0" xfId="0" applyNumberFormat="1" applyFont="1"/>
    <xf numFmtId="166" fontId="6" fillId="0" borderId="0" xfId="0" applyNumberFormat="1" applyFont="1" applyAlignment="1">
      <alignment vertical="center"/>
    </xf>
    <xf numFmtId="0" fontId="14" fillId="0" borderId="0" xfId="0" applyFont="1"/>
    <xf numFmtId="0" fontId="4" fillId="5" borderId="1" xfId="0" applyFont="1" applyFill="1" applyBorder="1"/>
    <xf numFmtId="0" fontId="14" fillId="0" borderId="0" xfId="0" applyFont="1" applyAlignment="1">
      <alignment horizontal="right"/>
    </xf>
    <xf numFmtId="4" fontId="10" fillId="0" borderId="0" xfId="0" applyNumberFormat="1" applyFont="1" applyAlignment="1">
      <alignment vertical="center"/>
    </xf>
    <xf numFmtId="0" fontId="4" fillId="6" borderId="1" xfId="0" applyFont="1" applyFill="1" applyBorder="1"/>
    <xf numFmtId="0" fontId="1" fillId="0" borderId="0" xfId="0" applyFont="1" applyAlignment="1">
      <alignment vertical="center"/>
    </xf>
    <xf numFmtId="165" fontId="1" fillId="0" borderId="0" xfId="0" applyNumberFormat="1" applyFont="1"/>
    <xf numFmtId="0" fontId="1" fillId="0" borderId="0" xfId="0" applyFont="1"/>
    <xf numFmtId="9" fontId="1" fillId="0" borderId="0" xfId="0" applyNumberFormat="1" applyFont="1"/>
    <xf numFmtId="3" fontId="1" fillId="0" borderId="0" xfId="0" applyNumberFormat="1" applyFont="1"/>
    <xf numFmtId="168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14" xfId="0" applyFont="1" applyBorder="1"/>
    <xf numFmtId="3" fontId="1" fillId="0" borderId="0" xfId="0" applyNumberFormat="1" applyFont="1" applyAlignment="1"/>
    <xf numFmtId="10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7" fontId="1" fillId="0" borderId="0" xfId="0" applyNumberFormat="1" applyFont="1"/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68" fontId="16" fillId="9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169" fontId="15" fillId="9" borderId="1" xfId="0" applyNumberFormat="1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/>
    </xf>
    <xf numFmtId="3" fontId="3" fillId="16" borderId="1" xfId="0" applyNumberFormat="1" applyFont="1" applyFill="1" applyBorder="1" applyAlignment="1">
      <alignment horizontal="center" vertical="center"/>
    </xf>
    <xf numFmtId="3" fontId="1" fillId="17" borderId="1" xfId="0" applyNumberFormat="1" applyFont="1" applyFill="1" applyBorder="1" applyAlignment="1">
      <alignment horizontal="center" vertical="center"/>
    </xf>
    <xf numFmtId="0" fontId="19" fillId="18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left"/>
    </xf>
    <xf numFmtId="3" fontId="1" fillId="13" borderId="1" xfId="0" applyNumberFormat="1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/>
    </xf>
    <xf numFmtId="0" fontId="3" fillId="15" borderId="1" xfId="0" applyFont="1" applyFill="1" applyBorder="1"/>
    <xf numFmtId="0" fontId="17" fillId="15" borderId="0" xfId="0" applyFont="1" applyFill="1" applyAlignment="1">
      <alignment horizontal="center"/>
    </xf>
    <xf numFmtId="3" fontId="15" fillId="9" borderId="1" xfId="0" applyNumberFormat="1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/>
    </xf>
    <xf numFmtId="0" fontId="15" fillId="9" borderId="1" xfId="0" applyFont="1" applyFill="1" applyBorder="1"/>
    <xf numFmtId="0" fontId="3" fillId="12" borderId="1" xfId="0" applyFont="1" applyFill="1" applyBorder="1"/>
    <xf numFmtId="3" fontId="3" fillId="12" borderId="1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3" fontId="15" fillId="9" borderId="1" xfId="0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9" borderId="0" xfId="0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0" fontId="15" fillId="19" borderId="20" xfId="0" applyFont="1" applyFill="1" applyBorder="1" applyAlignment="1">
      <alignment vertical="center"/>
    </xf>
    <xf numFmtId="0" fontId="15" fillId="20" borderId="20" xfId="0" applyFont="1" applyFill="1" applyBorder="1" applyAlignment="1">
      <alignment vertical="center"/>
    </xf>
    <xf numFmtId="0" fontId="15" fillId="20" borderId="20" xfId="0" applyFont="1" applyFill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5" fillId="21" borderId="20" xfId="0" applyFont="1" applyFill="1" applyBorder="1" applyAlignment="1">
      <alignment vertical="center"/>
    </xf>
    <xf numFmtId="0" fontId="15" fillId="21" borderId="20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3" fillId="0" borderId="0" xfId="0" applyFont="1" applyAlignment="1"/>
    <xf numFmtId="167" fontId="1" fillId="0" borderId="0" xfId="0" applyNumberFormat="1" applyFont="1" applyAlignment="1"/>
    <xf numFmtId="0" fontId="3" fillId="0" borderId="14" xfId="0" applyFont="1" applyBorder="1" applyAlignment="1">
      <alignment horizontal="center"/>
    </xf>
    <xf numFmtId="0" fontId="21" fillId="0" borderId="0" xfId="0" applyFont="1"/>
    <xf numFmtId="0" fontId="1" fillId="0" borderId="0" xfId="0" applyFont="1" applyAlignment="1"/>
    <xf numFmtId="168" fontId="15" fillId="22" borderId="1" xfId="0" applyNumberFormat="1" applyFont="1" applyFill="1" applyBorder="1" applyAlignment="1">
      <alignment horizontal="center" vertical="center"/>
    </xf>
    <xf numFmtId="168" fontId="15" fillId="9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center"/>
    </xf>
    <xf numFmtId="3" fontId="16" fillId="9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/>
    <xf numFmtId="3" fontId="3" fillId="7" borderId="1" xfId="0" applyNumberFormat="1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left"/>
    </xf>
    <xf numFmtId="3" fontId="3" fillId="11" borderId="1" xfId="0" applyNumberFormat="1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3" fillId="16" borderId="1" xfId="0" applyFont="1" applyFill="1" applyBorder="1"/>
    <xf numFmtId="3" fontId="3" fillId="16" borderId="1" xfId="0" applyNumberFormat="1" applyFont="1" applyFill="1" applyBorder="1" applyAlignment="1">
      <alignment horizontal="center"/>
    </xf>
    <xf numFmtId="0" fontId="19" fillId="1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left"/>
    </xf>
    <xf numFmtId="3" fontId="3" fillId="17" borderId="1" xfId="0" applyNumberFormat="1" applyFont="1" applyFill="1" applyBorder="1" applyAlignment="1">
      <alignment horizontal="center"/>
    </xf>
    <xf numFmtId="0" fontId="17" fillId="17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3" fillId="18" borderId="1" xfId="0" applyFont="1" applyFill="1" applyBorder="1"/>
    <xf numFmtId="3" fontId="3" fillId="18" borderId="1" xfId="0" applyNumberFormat="1" applyFont="1" applyFill="1" applyBorder="1" applyAlignment="1">
      <alignment horizontal="center" vertical="center"/>
    </xf>
    <xf numFmtId="3" fontId="3" fillId="18" borderId="1" xfId="0" applyNumberFormat="1" applyFont="1" applyFill="1" applyBorder="1" applyAlignment="1">
      <alignment horizontal="center"/>
    </xf>
    <xf numFmtId="0" fontId="19" fillId="18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left"/>
    </xf>
    <xf numFmtId="3" fontId="3" fillId="13" borderId="1" xfId="0" applyNumberFormat="1" applyFont="1" applyFill="1" applyBorder="1" applyAlignment="1">
      <alignment horizontal="center"/>
    </xf>
    <xf numFmtId="0" fontId="17" fillId="13" borderId="1" xfId="0" applyFont="1" applyFill="1" applyBorder="1" applyAlignment="1">
      <alignment horizontal="center"/>
    </xf>
    <xf numFmtId="0" fontId="17" fillId="13" borderId="1" xfId="0" applyFont="1" applyFill="1" applyBorder="1" applyAlignment="1">
      <alignment horizontal="center"/>
    </xf>
    <xf numFmtId="3" fontId="1" fillId="15" borderId="1" xfId="0" applyNumberFormat="1" applyFont="1" applyFill="1" applyBorder="1" applyAlignment="1">
      <alignment horizontal="center" vertical="center"/>
    </xf>
    <xf numFmtId="3" fontId="3" fillId="15" borderId="1" xfId="0" applyNumberFormat="1" applyFont="1" applyFill="1" applyBorder="1" applyAlignment="1">
      <alignment horizontal="center"/>
    </xf>
    <xf numFmtId="0" fontId="17" fillId="15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3" fillId="23" borderId="1" xfId="0" applyFont="1" applyFill="1" applyBorder="1"/>
    <xf numFmtId="3" fontId="3" fillId="23" borderId="1" xfId="0" applyNumberFormat="1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1" fillId="23" borderId="0" xfId="0" applyFont="1" applyFill="1" applyAlignment="1">
      <alignment horizontal="center"/>
    </xf>
    <xf numFmtId="0" fontId="3" fillId="24" borderId="1" xfId="0" applyFont="1" applyFill="1" applyBorder="1"/>
    <xf numFmtId="3" fontId="1" fillId="4" borderId="1" xfId="0" applyNumberFormat="1" applyFont="1" applyFill="1" applyBorder="1"/>
    <xf numFmtId="3" fontId="1" fillId="8" borderId="1" xfId="0" applyNumberFormat="1" applyFont="1" applyFill="1" applyBorder="1"/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0" fontId="1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171" fontId="1" fillId="0" borderId="0" xfId="0" applyNumberFormat="1" applyFont="1" applyAlignment="1">
      <alignment horizontal="center"/>
    </xf>
    <xf numFmtId="10" fontId="1" fillId="14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70" fontId="1" fillId="14" borderId="1" xfId="0" applyNumberFormat="1" applyFont="1" applyFill="1" applyBorder="1" applyAlignment="1">
      <alignment horizontal="center"/>
    </xf>
    <xf numFmtId="171" fontId="1" fillId="14" borderId="1" xfId="0" applyNumberFormat="1" applyFont="1" applyFill="1" applyBorder="1" applyAlignment="1">
      <alignment horizontal="center"/>
    </xf>
    <xf numFmtId="3" fontId="1" fillId="14" borderId="1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 wrapText="1"/>
    </xf>
    <xf numFmtId="10" fontId="1" fillId="12" borderId="1" xfId="0" applyNumberFormat="1" applyFont="1" applyFill="1" applyBorder="1" applyAlignment="1">
      <alignment horizontal="center"/>
    </xf>
    <xf numFmtId="3" fontId="1" fillId="12" borderId="1" xfId="0" applyNumberFormat="1" applyFont="1" applyFill="1" applyBorder="1" applyAlignment="1">
      <alignment horizontal="center"/>
    </xf>
    <xf numFmtId="171" fontId="1" fillId="12" borderId="1" xfId="0" applyNumberFormat="1" applyFont="1" applyFill="1" applyBorder="1" applyAlignment="1">
      <alignment horizontal="center"/>
    </xf>
    <xf numFmtId="0" fontId="3" fillId="11" borderId="1" xfId="0" applyFont="1" applyFill="1" applyBorder="1"/>
    <xf numFmtId="3" fontId="3" fillId="11" borderId="1" xfId="0" applyNumberFormat="1" applyFont="1" applyFill="1" applyBorder="1"/>
    <xf numFmtId="9" fontId="3" fillId="11" borderId="1" xfId="0" applyNumberFormat="1" applyFont="1" applyFill="1" applyBorder="1"/>
    <xf numFmtId="171" fontId="3" fillId="11" borderId="1" xfId="0" applyNumberFormat="1" applyFont="1" applyFill="1" applyBorder="1"/>
    <xf numFmtId="0" fontId="8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/>
    <xf numFmtId="3" fontId="4" fillId="0" borderId="5" xfId="0" applyNumberFormat="1" applyFont="1" applyBorder="1" applyAlignment="1">
      <alignment horizontal="center"/>
    </xf>
    <xf numFmtId="0" fontId="0" fillId="0" borderId="0" xfId="0" applyFont="1" applyAlignment="1"/>
    <xf numFmtId="3" fontId="4" fillId="0" borderId="0" xfId="0" applyNumberFormat="1" applyFont="1" applyAlignment="1">
      <alignment horizontal="center"/>
    </xf>
    <xf numFmtId="0" fontId="2" fillId="0" borderId="6" xfId="0" applyFont="1" applyBorder="1"/>
    <xf numFmtId="3" fontId="6" fillId="0" borderId="2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5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9" xfId="0" applyFont="1" applyBorder="1"/>
    <xf numFmtId="0" fontId="2" fillId="0" borderId="18" xfId="0" applyFont="1" applyBorder="1"/>
    <xf numFmtId="0" fontId="2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GDP and GDP per capita evolution (R$)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PIB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941-46E0-AB7A-F7258B048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485376"/>
        <c:axId val="956624088"/>
      </c:barChart>
      <c:lineChart>
        <c:grouping val="standard"/>
        <c:varyColors val="0"/>
        <c:ser>
          <c:idx val="1"/>
          <c:order val="1"/>
          <c:tx>
            <c:v>PIB per capita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941-46E0-AB7A-F7258B048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485376"/>
        <c:axId val="956624088"/>
      </c:lineChart>
      <c:catAx>
        <c:axId val="15134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956624088"/>
        <c:crosses val="autoZero"/>
        <c:auto val="1"/>
        <c:lblAlgn val="ctr"/>
        <c:lblOffset val="100"/>
        <c:noMultiLvlLbl val="1"/>
      </c:catAx>
      <c:valAx>
        <c:axId val="9566240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1348537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sz="1200" b="0" i="0">
                <a:solidFill>
                  <a:srgbClr val="757575"/>
                </a:solidFill>
                <a:latin typeface="+mn-lt"/>
              </a:rPr>
              <a:t>Agricultural Production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ABE-4D05-AE68-024786F9F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994545"/>
        <c:axId val="1267815743"/>
      </c:barChart>
      <c:catAx>
        <c:axId val="64699454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67815743"/>
        <c:crosses val="autoZero"/>
        <c:auto val="1"/>
        <c:lblAlgn val="ctr"/>
        <c:lblOffset val="100"/>
        <c:noMultiLvlLbl val="1"/>
      </c:catAx>
      <c:valAx>
        <c:axId val="126781574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646994545"/>
        <c:crosses val="max"/>
        <c:crossBetween val="between"/>
        <c:majorUnit val="0.2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sz="1200" b="0" i="0">
                <a:solidFill>
                  <a:srgbClr val="757575"/>
                </a:solidFill>
                <a:latin typeface="+mn-lt"/>
              </a:rPr>
              <a:t>Flock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458-4FBB-B112-2FCD0083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524127"/>
        <c:axId val="1906380956"/>
      </c:barChart>
      <c:catAx>
        <c:axId val="59152412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906380956"/>
        <c:crosses val="autoZero"/>
        <c:auto val="1"/>
        <c:lblAlgn val="ctr"/>
        <c:lblOffset val="100"/>
        <c:noMultiLvlLbl val="1"/>
      </c:catAx>
      <c:valAx>
        <c:axId val="190638095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591524127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100" b="0" i="0">
                <a:solidFill>
                  <a:srgbClr val="757575"/>
                </a:solidFill>
                <a:latin typeface="+mn-lt"/>
              </a:defRPr>
            </a:pPr>
            <a:r>
              <a:rPr sz="1100" b="0" i="0">
                <a:solidFill>
                  <a:srgbClr val="757575"/>
                </a:solidFill>
                <a:latin typeface="+mn-lt"/>
              </a:rPr>
              <a:t>TOP10 - Formal job share by Sector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RAIS!$V$28:$V$37</c:f>
              <c:strCache>
                <c:ptCount val="10"/>
                <c:pt idx="0">
                  <c:v>Comércio Varejista</c:v>
                </c:pt>
                <c:pt idx="1">
                  <c:v>Serviços para edifícios e atividades paisagísticas</c:v>
                </c:pt>
                <c:pt idx="2">
                  <c:v>Atividades de atenção à saúde humana</c:v>
                </c:pt>
                <c:pt idx="3">
                  <c:v>Serviços de escritório, de apoio administrativo e outros serviços prestados às empresas</c:v>
                </c:pt>
                <c:pt idx="4">
                  <c:v>Administração pública, defesa e seguridade social</c:v>
                </c:pt>
                <c:pt idx="5">
                  <c:v>Educação</c:v>
                </c:pt>
                <c:pt idx="6">
                  <c:v>Transporte terrestre</c:v>
                </c:pt>
                <c:pt idx="7">
                  <c:v>Alimentação</c:v>
                </c:pt>
                <c:pt idx="8">
                  <c:v>Fabricação de veículos automotores, reboques e carrocerias</c:v>
                </c:pt>
                <c:pt idx="9">
                  <c:v>Comércio por atacado, exceto veículos automotores e motocicletas</c:v>
                </c:pt>
              </c:strCache>
            </c:strRef>
          </c:cat>
          <c:val>
            <c:numRef>
              <c:f>RAIS!$W$28:$W$37</c:f>
              <c:numCache>
                <c:formatCode>0.0%</c:formatCode>
                <c:ptCount val="10"/>
                <c:pt idx="0">
                  <c:v>0.16500000000000001</c:v>
                </c:pt>
                <c:pt idx="1">
                  <c:v>7.9000000000000001E-2</c:v>
                </c:pt>
                <c:pt idx="2">
                  <c:v>6.4000000000000001E-2</c:v>
                </c:pt>
                <c:pt idx="3">
                  <c:v>6.4000000000000001E-2</c:v>
                </c:pt>
                <c:pt idx="4">
                  <c:v>5.7000000000000002E-2</c:v>
                </c:pt>
                <c:pt idx="5">
                  <c:v>5.3999999999999999E-2</c:v>
                </c:pt>
                <c:pt idx="6">
                  <c:v>5.2999999999999999E-2</c:v>
                </c:pt>
                <c:pt idx="7">
                  <c:v>3.6999999999999998E-2</c:v>
                </c:pt>
                <c:pt idx="8">
                  <c:v>2.9000000000000001E-2</c:v>
                </c:pt>
                <c:pt idx="9">
                  <c:v>2.8000000000000001E-2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2DE-4CFD-8D32-25428B6A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528005"/>
        <c:axId val="2086682378"/>
      </c:barChart>
      <c:catAx>
        <c:axId val="84852800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86682378"/>
        <c:crosses val="autoZero"/>
        <c:auto val="1"/>
        <c:lblAlgn val="ctr"/>
        <c:lblOffset val="100"/>
        <c:noMultiLvlLbl val="1"/>
      </c:catAx>
      <c:valAx>
        <c:axId val="208668237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48528005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SUS beds share in Total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1"/>
        <c:ser>
          <c:idx val="0"/>
          <c:order val="0"/>
          <c:tx>
            <c:v>Leitos SUS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6121-4C6C-96AA-E16431712B9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sz="900" b="1" i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sz="900" b="1" i="0">
                        <a:solidFill>
                          <a:srgbClr val="000000"/>
                        </a:solidFill>
                        <a:latin typeface="+mn-lt"/>
                      </a:rPr>
                      <a:t>[VALOR] - 74,3%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21-4C6C-96AA-E16431712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121-4C6C-96AA-E16431712B9A}"/>
            </c:ext>
          </c:extLst>
        </c:ser>
        <c:ser>
          <c:idx val="1"/>
          <c:order val="1"/>
          <c:tx>
            <c:v>Leitos não SUS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6121-4C6C-96AA-E16431712B9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sz="900" b="1" i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sz="900" b="1" i="0">
                        <a:solidFill>
                          <a:srgbClr val="000000"/>
                        </a:solidFill>
                        <a:latin typeface="+mn-lt"/>
                      </a:rPr>
                      <a:t>[VALOR] - 25,7%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1-4C6C-96AA-E16431712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6121-4C6C-96AA-E16431712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6241067"/>
        <c:axId val="1013487545"/>
      </c:barChart>
      <c:catAx>
        <c:axId val="195624106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013487545"/>
        <c:crosses val="autoZero"/>
        <c:auto val="1"/>
        <c:lblAlgn val="ctr"/>
        <c:lblOffset val="100"/>
        <c:noMultiLvlLbl val="1"/>
      </c:catAx>
      <c:valAx>
        <c:axId val="101348754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956241067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Doctors SUS and non-SUS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1"/>
        <c:ser>
          <c:idx val="0"/>
          <c:order val="0"/>
          <c:tx>
            <c:v>SUS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3D86-47D9-BF8F-C1F2810053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sz="900" b="1" i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sz="900" b="1" i="0">
                        <a:solidFill>
                          <a:srgbClr val="000000"/>
                        </a:solidFill>
                        <a:latin typeface="+mn-lt"/>
                      </a:rPr>
                      <a:t>[VALOR]  -  73,2%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6-47D9-BF8F-C1F281005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D86-47D9-BF8F-C1F2810053A4}"/>
            </c:ext>
          </c:extLst>
        </c:ser>
        <c:ser>
          <c:idx val="1"/>
          <c:order val="1"/>
          <c:tx>
            <c:v>Não SUS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3D86-47D9-BF8F-C1F2810053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sz="900" b="1" i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sz="900" b="1" i="0">
                        <a:solidFill>
                          <a:srgbClr val="000000"/>
                        </a:solidFill>
                        <a:latin typeface="+mn-lt"/>
                      </a:rPr>
                      <a:t>[VALOR] - 26,8%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6-47D9-BF8F-C1F281005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D86-47D9-BF8F-C1F281005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8457433"/>
        <c:axId val="1056250962"/>
      </c:barChart>
      <c:catAx>
        <c:axId val="178845743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056250962"/>
        <c:crosses val="autoZero"/>
        <c:auto val="1"/>
        <c:lblAlgn val="ctr"/>
        <c:lblOffset val="100"/>
        <c:noMultiLvlLbl val="1"/>
      </c:catAx>
      <c:valAx>
        <c:axId val="105625096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88457433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Nurses SUS and non-SUS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1"/>
        <c:ser>
          <c:idx val="0"/>
          <c:order val="0"/>
          <c:tx>
            <c:v>SUS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E9A8-4F07-8FC5-872852416FD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sz="900" b="1" i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sz="900" b="1" i="0">
                        <a:solidFill>
                          <a:srgbClr val="000000"/>
                        </a:solidFill>
                        <a:latin typeface="+mn-lt"/>
                      </a:rPr>
                      <a:t>[VALOR] - 76,8%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A8-4F07-8FC5-872852416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9A8-4F07-8FC5-872852416FDF}"/>
            </c:ext>
          </c:extLst>
        </c:ser>
        <c:ser>
          <c:idx val="1"/>
          <c:order val="1"/>
          <c:tx>
            <c:v>Não SUS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E9A8-4F07-8FC5-872852416FD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 lvl="0">
                      <a:defRPr sz="900" b="1" i="0">
                        <a:solidFill>
                          <a:srgbClr val="000000"/>
                        </a:solidFill>
                        <a:latin typeface="+mn-lt"/>
                      </a:defRPr>
                    </a:pPr>
                    <a:r>
                      <a:rPr sz="900" b="1" i="0">
                        <a:solidFill>
                          <a:srgbClr val="000000"/>
                        </a:solidFill>
                        <a:latin typeface="+mn-lt"/>
                      </a:rPr>
                      <a:t>[VALOR] - 23,2%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8-4F07-8FC5-872852416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E9A8-4F07-8FC5-872852416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5333354"/>
        <c:axId val="746303087"/>
      </c:barChart>
      <c:catAx>
        <c:axId val="205533335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46303087"/>
        <c:crosses val="autoZero"/>
        <c:auto val="1"/>
        <c:lblAlgn val="ctr"/>
        <c:lblOffset val="100"/>
        <c:noMultiLvlLbl val="1"/>
      </c:catAx>
      <c:valAx>
        <c:axId val="74630308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55333354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IDEB 2019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Ideb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B6D-4269-9D9E-993324E1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236708"/>
        <c:axId val="129815092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mpd="sng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0000"/>
                    </a:solidFill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B6D-4269-9D9E-993324E19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36708"/>
        <c:axId val="1298150922"/>
      </c:lineChart>
      <c:catAx>
        <c:axId val="18202367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98150922"/>
        <c:crosses val="autoZero"/>
        <c:auto val="1"/>
        <c:lblAlgn val="ctr"/>
        <c:lblOffset val="100"/>
        <c:noMultiLvlLbl val="1"/>
      </c:catAx>
      <c:valAx>
        <c:axId val="12981509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82023670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Enrollments by Education Network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1"/>
        <c:ser>
          <c:idx val="0"/>
          <c:order val="0"/>
          <c:tx>
            <c:v>Municipal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FD-4E3A-B439-62EBBFCD1CBC}"/>
            </c:ext>
          </c:extLst>
        </c:ser>
        <c:ser>
          <c:idx val="1"/>
          <c:order val="1"/>
          <c:tx>
            <c:v>Estadual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FD-4E3A-B439-62EBBFCD1CBC}"/>
            </c:ext>
          </c:extLst>
        </c:ser>
        <c:ser>
          <c:idx val="2"/>
          <c:order val="2"/>
          <c:tx>
            <c:v>Particular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6FD-4E3A-B439-62EBBFCD1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7785344"/>
        <c:axId val="989532529"/>
      </c:barChart>
      <c:catAx>
        <c:axId val="194778534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989532529"/>
        <c:crosses val="autoZero"/>
        <c:auto val="1"/>
        <c:lblAlgn val="ctr"/>
        <c:lblOffset val="100"/>
        <c:noMultiLvlLbl val="1"/>
      </c:catAx>
      <c:valAx>
        <c:axId val="98953252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947785344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sz="1000" b="0" i="0">
                <a:solidFill>
                  <a:srgbClr val="757575"/>
                </a:solidFill>
                <a:latin typeface="+mn-lt"/>
              </a:rPr>
              <a:t>Agriculture share in GDP (In 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Participação da Agropecuária no Total do Valor  (Em %)</c:v>
          </c:tx>
          <c:spPr>
            <a:ln w="28575" cmpd="sng">
              <a:solidFill>
                <a:srgbClr val="00B050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555-4058-9804-EFA08DBFC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963753"/>
        <c:axId val="1361812766"/>
      </c:lineChart>
      <c:catAx>
        <c:axId val="4889637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61812766"/>
        <c:crosses val="autoZero"/>
        <c:auto val="1"/>
        <c:lblAlgn val="ctr"/>
        <c:lblOffset val="100"/>
        <c:noMultiLvlLbl val="1"/>
      </c:catAx>
      <c:valAx>
        <c:axId val="13618127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8896375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sz="1000" b="0" i="0">
                <a:solidFill>
                  <a:srgbClr val="757575"/>
                </a:solidFill>
                <a:latin typeface="+mn-lt"/>
              </a:rPr>
              <a:t>Industry share in GDP (In 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Participação da Indústria no Total do Valor Adicionado (Em %) </c:v>
          </c:tx>
          <c:spPr>
            <a:ln w="28575" cmpd="sng">
              <a:solidFill>
                <a:srgbClr val="4472C4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5AD-4B85-AEA4-EA99E286B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6729274"/>
        <c:axId val="1696943223"/>
      </c:lineChart>
      <c:catAx>
        <c:axId val="20067292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96943223"/>
        <c:crosses val="autoZero"/>
        <c:auto val="1"/>
        <c:lblAlgn val="ctr"/>
        <c:lblOffset val="100"/>
        <c:noMultiLvlLbl val="1"/>
      </c:catAx>
      <c:valAx>
        <c:axId val="1696943223"/>
        <c:scaling>
          <c:orientation val="minMax"/>
          <c:min val="2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0672927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Age pyramid (Censo 2010)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Homens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D9F-46DB-930D-6304D1B3CC17}"/>
            </c:ext>
          </c:extLst>
        </c:ser>
        <c:ser>
          <c:idx val="1"/>
          <c:order val="1"/>
          <c:tx>
            <c:v>Homens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D9F-46DB-930D-6304D1B3CC17}"/>
            </c:ext>
          </c:extLst>
        </c:ser>
        <c:ser>
          <c:idx val="2"/>
          <c:order val="2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D9F-46DB-930D-6304D1B3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3903417"/>
        <c:axId val="1148957762"/>
      </c:barChart>
      <c:catAx>
        <c:axId val="203390341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48957762"/>
        <c:crosses val="autoZero"/>
        <c:auto val="1"/>
        <c:lblAlgn val="ctr"/>
        <c:lblOffset val="100"/>
        <c:noMultiLvlLbl val="1"/>
      </c:catAx>
      <c:valAx>
        <c:axId val="114895776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33903417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sz="1000" b="0" i="0">
                <a:solidFill>
                  <a:srgbClr val="757575"/>
                </a:solidFill>
                <a:latin typeface="+mn-lt"/>
              </a:rPr>
              <a:t>Services share in GDP (In 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Participação dos Serviços no Total do Valor Adicionado (Em %)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D17-4F4C-9D4B-09A72FAEE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7975222"/>
        <c:axId val="1897444048"/>
      </c:lineChart>
      <c:catAx>
        <c:axId val="15479752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897444048"/>
        <c:crosses val="autoZero"/>
        <c:auto val="1"/>
        <c:lblAlgn val="ctr"/>
        <c:lblOffset val="100"/>
        <c:noMultiLvlLbl val="1"/>
      </c:catAx>
      <c:valAx>
        <c:axId val="1897444048"/>
        <c:scaling>
          <c:orientation val="minMax"/>
          <c:min val="5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4797522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sz="1000" b="0" i="0">
                <a:solidFill>
                  <a:srgbClr val="757575"/>
                </a:solidFill>
                <a:latin typeface="+mn-lt"/>
              </a:rPr>
              <a:t>Sectors share in GDP (In %)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Participação da Agropecuária no Total do Valor  (Em %)</c:v>
          </c:tx>
          <c:spPr>
            <a:ln w="28575" cmpd="sng">
              <a:solidFill>
                <a:srgbClr val="00B050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8C4-4F9B-901E-1F45454CBDBC}"/>
            </c:ext>
          </c:extLst>
        </c:ser>
        <c:ser>
          <c:idx val="1"/>
          <c:order val="1"/>
          <c:tx>
            <c:v>Participação da Indústria no Total do Valor Adicionado (Em %) </c:v>
          </c:tx>
          <c:spPr>
            <a:ln w="28575" cmpd="sng">
              <a:solidFill>
                <a:srgbClr val="ED7D31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8C4-4F9B-901E-1F45454CBDBC}"/>
            </c:ext>
          </c:extLst>
        </c:ser>
        <c:ser>
          <c:idx val="2"/>
          <c:order val="2"/>
          <c:tx>
            <c:v>Participação dos Serviços no Total do Valor Adicionado (Em %)</c:v>
          </c:tx>
          <c:spPr>
            <a:ln w="28575" cmpd="sng">
              <a:solidFill>
                <a:srgbClr val="0070C0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C4-4F9B-901E-1F45454CB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542809"/>
        <c:axId val="595835720"/>
      </c:lineChart>
      <c:catAx>
        <c:axId val="4785428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595835720"/>
        <c:crosses val="autoZero"/>
        <c:auto val="1"/>
        <c:lblAlgn val="ctr"/>
        <c:lblOffset val="100"/>
        <c:noMultiLvlLbl val="1"/>
      </c:catAx>
      <c:valAx>
        <c:axId val="5958357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7854280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7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Dismissals by Sector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36282339707536559"/>
          <c:y val="0.3988955380577428"/>
          <c:w val="0.27435345581802273"/>
          <c:h val="0.576142257217847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28A-4C38-99C7-8389C500F71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28A-4C38-99C7-8389C500F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GDP by Sector (Agro, Industry, Services and Commerce)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3.2002624671916002E-2"/>
          <c:y val="0.13024290458876572"/>
          <c:w val="0.44710586176727912"/>
          <c:h val="0.746303018664439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B98C-4738-9E87-E371D72352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B98C-4738-9E87-E371D72352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B98C-4738-9E87-E371D72352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B98C-4738-9E87-E371D72352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B98C-4738-9E87-E371D723522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B98C-4738-9E87-E371D7235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50891251093613299"/>
          <c:y val="0.13124409448818897"/>
        </c:manualLayout>
      </c:layout>
      <c:overlay val="0"/>
      <c:txPr>
        <a:bodyPr/>
        <a:lstStyle/>
        <a:p>
          <a:pPr lvl="0">
            <a:defRPr sz="8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Business evolution by Sector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Indústria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F0-41F3-B742-3C57A8857CD7}"/>
            </c:ext>
          </c:extLst>
        </c:ser>
        <c:ser>
          <c:idx val="1"/>
          <c:order val="1"/>
          <c:tx>
            <c:v>Comércio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F0-41F3-B742-3C57A8857CD7}"/>
            </c:ext>
          </c:extLst>
        </c:ser>
        <c:ser>
          <c:idx val="2"/>
          <c:order val="2"/>
          <c:tx>
            <c:v>Serviços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F0-41F3-B742-3C57A8857CD7}"/>
            </c:ext>
          </c:extLst>
        </c:ser>
        <c:ser>
          <c:idx val="3"/>
          <c:order val="3"/>
          <c:tx>
            <c:v>Construção</c:v>
          </c:tx>
          <c:spPr>
            <a:ln w="28575" cmpd="sng"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BF0-41F3-B742-3C57A8857CD7}"/>
            </c:ext>
          </c:extLst>
        </c:ser>
        <c:ser>
          <c:idx val="4"/>
          <c:order val="4"/>
          <c:tx>
            <c:v>Agropecuária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ABF0-41F3-B742-3C57A8857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419295"/>
        <c:axId val="1076005030"/>
      </c:lineChart>
      <c:catAx>
        <c:axId val="7684192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076005030"/>
        <c:crosses val="autoZero"/>
        <c:auto val="1"/>
        <c:lblAlgn val="ctr"/>
        <c:lblOffset val="100"/>
        <c:noMultiLvlLbl val="1"/>
      </c:catAx>
      <c:valAx>
        <c:axId val="10760050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6841929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Business share by Sector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9621247344081991"/>
          <c:y val="0.31389978525411588"/>
          <c:w val="0.31519235095613046"/>
          <c:h val="0.601730851825340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8C2A-43BA-A3E3-AECA5F229E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C2A-43BA-A3E3-AECA5F229E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C2A-43BA-A3E3-AECA5F229E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8C2A-43BA-A3E3-AECA5F229E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8C2A-43BA-A3E3-AECA5F229E1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8C2A-43BA-A3E3-AECA5F229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Business share by Size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30018072740907387"/>
          <c:y val="0.2957179670722978"/>
          <c:w val="0.3478642669666292"/>
          <c:h val="0.664104509663564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F63-4A21-B79F-37B7C03BFD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F63-4A21-B79F-37B7C03BFD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CF63-4A21-B79F-37B7C03BFD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CF63-4A21-B79F-37B7C03BFD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CF63-4A21-B79F-37B7C03BFD0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CF63-4A21-B79F-37B7C03BF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Business evolution by Size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Pessoa Física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A22-4C6C-8964-F4A1D48AD535}"/>
            </c:ext>
          </c:extLst>
        </c:ser>
        <c:ser>
          <c:idx val="1"/>
          <c:order val="1"/>
          <c:tx>
            <c:v>MEI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A22-4C6C-8964-F4A1D48AD535}"/>
            </c:ext>
          </c:extLst>
        </c:ser>
        <c:ser>
          <c:idx val="2"/>
          <c:order val="2"/>
          <c:tx>
            <c:v>ME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A22-4C6C-8964-F4A1D48AD535}"/>
            </c:ext>
          </c:extLst>
        </c:ser>
        <c:ser>
          <c:idx val="3"/>
          <c:order val="3"/>
          <c:tx>
            <c:v>EPP</c:v>
          </c:tx>
          <c:spPr>
            <a:ln w="28575" cmpd="sng"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A22-4C6C-8964-F4A1D48AD535}"/>
            </c:ext>
          </c:extLst>
        </c:ser>
        <c:ser>
          <c:idx val="4"/>
          <c:order val="4"/>
          <c:tx>
            <c:v>Demais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A22-4C6C-8964-F4A1D48AD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119697"/>
        <c:axId val="1536923240"/>
      </c:lineChart>
      <c:catAx>
        <c:axId val="6221196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36923240"/>
        <c:crosses val="autoZero"/>
        <c:auto val="1"/>
        <c:lblAlgn val="ctr"/>
        <c:lblOffset val="100"/>
        <c:noMultiLvlLbl val="1"/>
      </c:catAx>
      <c:valAx>
        <c:axId val="15369232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622119697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Formal jobs evolution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021-4B99-861F-381C78945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320649"/>
        <c:axId val="1324292537"/>
      </c:barChart>
      <c:catAx>
        <c:axId val="3783206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24292537"/>
        <c:crosses val="autoZero"/>
        <c:auto val="1"/>
        <c:lblAlgn val="ctr"/>
        <c:lblOffset val="100"/>
        <c:noMultiLvlLbl val="1"/>
      </c:catAx>
      <c:valAx>
        <c:axId val="13242925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37832064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Jobs share by Sector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9976224846894139"/>
          <c:y val="0.27758967629046372"/>
          <c:w val="0.3699201662292213"/>
          <c:h val="0.616533610382035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032-4484-8ADD-9592EA5697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032-4484-8ADD-9592EA5697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6032-4484-8ADD-9592EA56978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6032-4484-8ADD-9592EA56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Jobs by education level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Estoque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RAIS!$V$19:$V$25</c:f>
              <c:strCache>
                <c:ptCount val="7"/>
                <c:pt idx="0">
                  <c:v>Analfabeto</c:v>
                </c:pt>
                <c:pt idx="1">
                  <c:v>Fundamental Incompleto</c:v>
                </c:pt>
                <c:pt idx="2">
                  <c:v>Fundamental Completo</c:v>
                </c:pt>
                <c:pt idx="3">
                  <c:v>Médio Incompleto</c:v>
                </c:pt>
                <c:pt idx="4">
                  <c:v>Médio Completo</c:v>
                </c:pt>
                <c:pt idx="5">
                  <c:v>Superior Incompleto</c:v>
                </c:pt>
                <c:pt idx="6">
                  <c:v>Superior Completo</c:v>
                </c:pt>
              </c:strCache>
            </c:strRef>
          </c:cat>
          <c:val>
            <c:numRef>
              <c:f>RAIS!$W$19:$W$25</c:f>
              <c:numCache>
                <c:formatCode>#,##0</c:formatCode>
                <c:ptCount val="7"/>
                <c:pt idx="0">
                  <c:v>154</c:v>
                </c:pt>
                <c:pt idx="1">
                  <c:v>5716</c:v>
                </c:pt>
                <c:pt idx="2">
                  <c:v>5728</c:v>
                </c:pt>
                <c:pt idx="3">
                  <c:v>4870</c:v>
                </c:pt>
                <c:pt idx="4">
                  <c:v>65129</c:v>
                </c:pt>
                <c:pt idx="5">
                  <c:v>3445</c:v>
                </c:pt>
                <c:pt idx="6">
                  <c:v>17070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048-4B20-BB86-93000BB4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061171"/>
        <c:axId val="312714916"/>
      </c:barChart>
      <c:catAx>
        <c:axId val="131206117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312714916"/>
        <c:crosses val="autoZero"/>
        <c:auto val="1"/>
        <c:lblAlgn val="ctr"/>
        <c:lblOffset val="100"/>
        <c:noMultiLvlLbl val="1"/>
      </c:catAx>
      <c:valAx>
        <c:axId val="3127149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12061171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Admissions &amp; dismissals evolution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Total admitidos</c:v>
          </c:tx>
          <c:spPr>
            <a:ln w="28575" cmpd="sng">
              <a:solidFill>
                <a:srgbClr val="4472C4">
                  <a:alpha val="100000"/>
                </a:srgbClr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7A1-4526-9480-FEE75B77F505}"/>
            </c:ext>
          </c:extLst>
        </c:ser>
        <c:ser>
          <c:idx val="1"/>
          <c:order val="1"/>
          <c:tx>
            <c:v>Total desligados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7A1-4526-9480-FEE75B77F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4589918"/>
        <c:axId val="906505913"/>
      </c:lineChart>
      <c:catAx>
        <c:axId val="12445899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906505913"/>
        <c:crosses val="autoZero"/>
        <c:auto val="1"/>
        <c:lblAlgn val="ctr"/>
        <c:lblOffset val="100"/>
        <c:noMultiLvlLbl val="1"/>
      </c:catAx>
      <c:valAx>
        <c:axId val="9065059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4458991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Monthly jobs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Saldo Mensal de Empregos</c:v>
          </c:tx>
          <c:spPr>
            <a:ln w="28575" cmpd="sng">
              <a:solidFill>
                <a:srgbClr val="4472C4">
                  <a:alpha val="100000"/>
                </a:srgb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D1-40BA-A0F4-A41F7E01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3354552"/>
        <c:axId val="387705662"/>
      </c:lineChart>
      <c:catAx>
        <c:axId val="1253354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387705662"/>
        <c:crosses val="autoZero"/>
        <c:auto val="1"/>
        <c:lblAlgn val="ctr"/>
        <c:lblOffset val="100"/>
        <c:noMultiLvlLbl val="1"/>
      </c:catAx>
      <c:valAx>
        <c:axId val="3877056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5335455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Industry - Industrial physical production index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Brasil</c:v>
          </c:tx>
          <c:spPr>
            <a:solidFill>
              <a:srgbClr val="00B05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solidFill>
                      <a:srgbClr val="00B050"/>
                    </a:solidFill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240-4362-BCC4-BCA1587B82C0}"/>
            </c:ext>
          </c:extLst>
        </c:ser>
        <c:ser>
          <c:idx val="1"/>
          <c:order val="1"/>
          <c:tx>
            <c:v>São Paulo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240-4362-BCC4-BCA1587B8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270787"/>
        <c:axId val="1187403870"/>
      </c:barChart>
      <c:catAx>
        <c:axId val="15412707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87403870"/>
        <c:crosses val="autoZero"/>
        <c:auto val="1"/>
        <c:lblAlgn val="ctr"/>
        <c:lblOffset val="100"/>
        <c:noMultiLvlLbl val="1"/>
      </c:catAx>
      <c:valAx>
        <c:axId val="11874038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41270787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Commerce - Sales volume index in retail trade 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Brasil</c:v>
          </c:tx>
          <c:spPr>
            <a:solidFill>
              <a:srgbClr val="00B05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solidFill>
                      <a:srgbClr val="00B050"/>
                    </a:solidFill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635-42A6-964E-4986A7EE9523}"/>
            </c:ext>
          </c:extLst>
        </c:ser>
        <c:ser>
          <c:idx val="1"/>
          <c:order val="1"/>
          <c:tx>
            <c:v>São Paulo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635-42A6-964E-4986A7EE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289896"/>
        <c:axId val="1898740255"/>
      </c:barChart>
      <c:catAx>
        <c:axId val="99828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898740255"/>
        <c:crosses val="autoZero"/>
        <c:auto val="1"/>
        <c:lblAlgn val="ctr"/>
        <c:lblOffset val="100"/>
        <c:noMultiLvlLbl val="1"/>
      </c:catAx>
      <c:valAx>
        <c:axId val="18987402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99828989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Services - Index of nominal revenue from services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Brasil</c:v>
          </c:tx>
          <c:spPr>
            <a:solidFill>
              <a:srgbClr val="00B05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solidFill>
                      <a:srgbClr val="00B050"/>
                    </a:solidFill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160-48F9-BE78-3EAABD9E17B3}"/>
            </c:ext>
          </c:extLst>
        </c:ser>
        <c:ser>
          <c:idx val="1"/>
          <c:order val="1"/>
          <c:tx>
            <c:v>São Paulo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7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160-48F9-BE78-3EAABD9E17B3}"/>
            </c:ext>
          </c:extLst>
        </c:ser>
        <c:ser>
          <c:idx val="2"/>
          <c:order val="2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160-48F9-BE78-3EAABD9E1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86390"/>
        <c:axId val="29717929"/>
      </c:barChart>
      <c:catAx>
        <c:axId val="4706863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9717929"/>
        <c:crosses val="autoZero"/>
        <c:auto val="1"/>
        <c:lblAlgn val="ctr"/>
        <c:lblOffset val="100"/>
        <c:noMultiLvlLbl val="1"/>
      </c:catAx>
      <c:valAx>
        <c:axId val="297179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7068639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Consulta zoneamento/ viabilidade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'CCM Viab NF'!$B$8:$M$8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NF'!$B$9:$M$9</c:f>
              <c:numCache>
                <c:formatCode>General</c:formatCode>
                <c:ptCount val="12"/>
                <c:pt idx="0">
                  <c:v>183</c:v>
                </c:pt>
                <c:pt idx="1">
                  <c:v>151</c:v>
                </c:pt>
                <c:pt idx="2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9-4CD7-BD12-0CF015139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6155134"/>
        <c:axId val="1713487051"/>
      </c:lineChart>
      <c:catAx>
        <c:axId val="21261551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13487051"/>
        <c:crosses val="autoZero"/>
        <c:auto val="1"/>
        <c:lblAlgn val="ctr"/>
        <c:lblOffset val="100"/>
        <c:noMultiLvlLbl val="1"/>
      </c:catAx>
      <c:valAx>
        <c:axId val="17134870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12615513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Indeferimento viabilidade</c:v>
          </c:tx>
          <c:spPr>
            <a:ln w="28575" cmpd="sng">
              <a:solidFill>
                <a:srgbClr val="4472C4">
                  <a:alpha val="100000"/>
                </a:srgb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'CCM Viab NF'!$B$8:$M$8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NF'!$B$10:$M$10</c:f>
              <c:numCache>
                <c:formatCode>General</c:formatCode>
                <c:ptCount val="12"/>
                <c:pt idx="0">
                  <c:v>427</c:v>
                </c:pt>
                <c:pt idx="1">
                  <c:v>601</c:v>
                </c:pt>
                <c:pt idx="2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2-40EE-8001-1208A7273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5061876"/>
        <c:axId val="780343834"/>
      </c:lineChart>
      <c:catAx>
        <c:axId val="18850618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80343834"/>
        <c:crosses val="autoZero"/>
        <c:auto val="1"/>
        <c:lblAlgn val="ctr"/>
        <c:lblOffset val="100"/>
        <c:noMultiLvlLbl val="1"/>
      </c:catAx>
      <c:valAx>
        <c:axId val="7803438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88506187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Total de atendimentos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'CCM Viab NF'!$B$12:$M$12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NF'!$B$15:$M$15</c:f>
              <c:numCache>
                <c:formatCode>General</c:formatCode>
                <c:ptCount val="12"/>
                <c:pt idx="0">
                  <c:v>524</c:v>
                </c:pt>
                <c:pt idx="1">
                  <c:v>358</c:v>
                </c:pt>
                <c:pt idx="2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0E-426F-BDBE-47655213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8767165"/>
        <c:axId val="1608981681"/>
      </c:lineChart>
      <c:catAx>
        <c:axId val="20587671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08981681"/>
        <c:crosses val="autoZero"/>
        <c:auto val="1"/>
        <c:lblAlgn val="ctr"/>
        <c:lblOffset val="100"/>
        <c:noMultiLvlLbl val="1"/>
      </c:catAx>
      <c:valAx>
        <c:axId val="16089816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5876716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Tipo de atendimento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Presencial</c:v>
          </c:tx>
          <c:spPr>
            <a:ln w="28575" cmpd="sng">
              <a:solidFill>
                <a:srgbClr val="4472C4">
                  <a:alpha val="100000"/>
                </a:srgb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'CCM Viab NF'!$B$12:$M$12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NF'!$B$13:$M$13</c:f>
              <c:numCache>
                <c:formatCode>General</c:formatCode>
                <c:ptCount val="12"/>
                <c:pt idx="0">
                  <c:v>209</c:v>
                </c:pt>
                <c:pt idx="1">
                  <c:v>133</c:v>
                </c:pt>
                <c:pt idx="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34-4819-86D2-88189F58247D}"/>
            </c:ext>
          </c:extLst>
        </c:ser>
        <c:ser>
          <c:idx val="1"/>
          <c:order val="1"/>
          <c:tx>
            <c:v>Telefone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'CCM Viab NF'!$B$12:$M$12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NF'!$B$14:$M$14</c:f>
              <c:numCache>
                <c:formatCode>General</c:formatCode>
                <c:ptCount val="12"/>
                <c:pt idx="0">
                  <c:v>315</c:v>
                </c:pt>
                <c:pt idx="1">
                  <c:v>225</c:v>
                </c:pt>
                <c:pt idx="2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4-4819-86D2-88189F582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6641549"/>
        <c:axId val="352130467"/>
      </c:lineChart>
      <c:catAx>
        <c:axId val="13166415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352130467"/>
        <c:crosses val="autoZero"/>
        <c:auto val="1"/>
        <c:lblAlgn val="ctr"/>
        <c:lblOffset val="100"/>
        <c:noMultiLvlLbl val="1"/>
      </c:catAx>
      <c:valAx>
        <c:axId val="3521304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1664154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Inscrições no CCM</a:t>
            </a:r>
          </a:p>
        </c:rich>
      </c:tx>
      <c:overlay val="0"/>
    </c:title>
    <c:autoTitleDeleted val="0"/>
    <c:plotArea>
      <c:layout/>
      <c:areaChart>
        <c:grouping val="stacked"/>
        <c:varyColors val="1"/>
        <c:ser>
          <c:idx val="0"/>
          <c:order val="0"/>
          <c:tx>
            <c:v>Pessoa Física</c:v>
          </c:tx>
          <c:spPr>
            <a:solidFill>
              <a:srgbClr val="ED7D31">
                <a:alpha val="30000"/>
              </a:srgbClr>
            </a:solidFill>
            <a:ln cmpd="sng">
              <a:solidFill>
                <a:srgbClr val="ED7D31"/>
              </a:solidFill>
            </a:ln>
          </c:spPr>
          <c:cat>
            <c:strRef>
              <c:f>'CCM Viab NF'!$B$2:$M$2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NF'!$B$5:$M$5</c:f>
              <c:numCache>
                <c:formatCode>General</c:formatCode>
                <c:ptCount val="12"/>
                <c:pt idx="0">
                  <c:v>18</c:v>
                </c:pt>
                <c:pt idx="1">
                  <c:v>22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E-488A-8EC4-2A3AEAECEF0B}"/>
            </c:ext>
          </c:extLst>
        </c:ser>
        <c:ser>
          <c:idx val="1"/>
          <c:order val="1"/>
          <c:tx>
            <c:v>Pesso Jurídica</c:v>
          </c:tx>
          <c:spPr>
            <a:solidFill>
              <a:srgbClr val="A5A5A5">
                <a:alpha val="30000"/>
              </a:srgbClr>
            </a:solidFill>
            <a:ln cmpd="sng">
              <a:solidFill>
                <a:srgbClr val="A5A5A5"/>
              </a:solidFill>
            </a:ln>
          </c:spPr>
          <c:cat>
            <c:strRef>
              <c:f>'CCM Viab NF'!$B$2:$M$2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NF'!$B$6:$M$6</c:f>
              <c:numCache>
                <c:formatCode>General</c:formatCode>
                <c:ptCount val="12"/>
                <c:pt idx="0">
                  <c:v>75</c:v>
                </c:pt>
                <c:pt idx="1">
                  <c:v>43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E-488A-8EC4-2A3AEAECEF0B}"/>
            </c:ext>
          </c:extLst>
        </c:ser>
        <c:ser>
          <c:idx val="2"/>
          <c:order val="2"/>
          <c:tx>
            <c:v>MEI</c:v>
          </c:tx>
          <c:spPr>
            <a:solidFill>
              <a:srgbClr val="FFC000">
                <a:alpha val="30000"/>
              </a:srgbClr>
            </a:solidFill>
            <a:ln cmpd="sng">
              <a:solidFill>
                <a:srgbClr val="FFC000"/>
              </a:solidFill>
            </a:ln>
          </c:spPr>
          <c:cat>
            <c:strRef>
              <c:f>'CCM Viab NF'!$B$2:$M$2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NF'!$B$7:$M$7</c:f>
              <c:numCache>
                <c:formatCode>General</c:formatCode>
                <c:ptCount val="12"/>
                <c:pt idx="0">
                  <c:v>151</c:v>
                </c:pt>
                <c:pt idx="1">
                  <c:v>119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1E-488A-8EC4-2A3AEAECE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89188"/>
        <c:axId val="2087779456"/>
      </c:areaChart>
      <c:lineChart>
        <c:grouping val="standard"/>
        <c:varyColors val="0"/>
        <c:ser>
          <c:idx val="3"/>
          <c:order val="3"/>
          <c:tx>
            <c:v>Nº de inscrições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'CCM Viab NF'!$B$2:$M$2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'CCM Viab NF'!$B$4:$M$4</c:f>
              <c:numCache>
                <c:formatCode>General</c:formatCode>
                <c:ptCount val="12"/>
                <c:pt idx="0">
                  <c:v>244</c:v>
                </c:pt>
                <c:pt idx="1">
                  <c:v>184</c:v>
                </c:pt>
                <c:pt idx="2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1E-488A-8EC4-2A3AEAECE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89188"/>
        <c:axId val="2087779456"/>
      </c:lineChart>
      <c:catAx>
        <c:axId val="1344891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87779456"/>
        <c:crosses val="autoZero"/>
        <c:auto val="1"/>
        <c:lblAlgn val="ctr"/>
        <c:lblOffset val="100"/>
        <c:noMultiLvlLbl val="1"/>
      </c:catAx>
      <c:valAx>
        <c:axId val="20877794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448918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Salary by education level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Remuneração média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RAIS!$V$19:$V$25</c:f>
              <c:strCache>
                <c:ptCount val="7"/>
                <c:pt idx="0">
                  <c:v>Analfabeto</c:v>
                </c:pt>
                <c:pt idx="1">
                  <c:v>Fundamental Incompleto</c:v>
                </c:pt>
                <c:pt idx="2">
                  <c:v>Fundamental Completo</c:v>
                </c:pt>
                <c:pt idx="3">
                  <c:v>Médio Incompleto</c:v>
                </c:pt>
                <c:pt idx="4">
                  <c:v>Médio Completo</c:v>
                </c:pt>
                <c:pt idx="5">
                  <c:v>Superior Incompleto</c:v>
                </c:pt>
                <c:pt idx="6">
                  <c:v>Superior Completo</c:v>
                </c:pt>
              </c:strCache>
            </c:strRef>
          </c:cat>
          <c:val>
            <c:numRef>
              <c:f>RAIS!$AA$19:$AA$25</c:f>
              <c:numCache>
                <c:formatCode>_-"R$"\ * #,##0.00_-;\-"R$"\ * #,##0.00_-;_-"R$"\ * "-"??_-;_-@</c:formatCode>
                <c:ptCount val="7"/>
                <c:pt idx="0">
                  <c:v>1738.56</c:v>
                </c:pt>
                <c:pt idx="1">
                  <c:v>1908.57</c:v>
                </c:pt>
                <c:pt idx="2">
                  <c:v>2057.08</c:v>
                </c:pt>
                <c:pt idx="3">
                  <c:v>1837.43</c:v>
                </c:pt>
                <c:pt idx="4">
                  <c:v>2185.29</c:v>
                </c:pt>
                <c:pt idx="5">
                  <c:v>2893.94</c:v>
                </c:pt>
                <c:pt idx="6">
                  <c:v>5666.67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964-4F90-8882-33EA246A8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150691"/>
        <c:axId val="723469769"/>
      </c:barChart>
      <c:catAx>
        <c:axId val="133215069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23469769"/>
        <c:crosses val="autoZero"/>
        <c:auto val="1"/>
        <c:lblAlgn val="ctr"/>
        <c:lblOffset val="100"/>
        <c:noMultiLvlLbl val="1"/>
      </c:catAx>
      <c:valAx>
        <c:axId val="72346976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&quot;R$&quot;\ * #,##0.00_-;\-&quot;R$&quot;\ * #,##0.00_-;_-&quot;R$&quot;\ 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32150691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Contratos aprovados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2289807524059478E-2"/>
          <c:y val="0.25041666666666673"/>
          <c:w val="0.87715463692038509"/>
          <c:h val="0.64218394575678028"/>
        </c:manualLayout>
      </c:layout>
      <c:barChart>
        <c:barDir val="col"/>
        <c:grouping val="clustered"/>
        <c:varyColors val="1"/>
        <c:ser>
          <c:idx val="0"/>
          <c:order val="0"/>
          <c:tx>
            <c:v>Contratos Aprovados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B9-4169-AEB5-F90D9FF3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2713721"/>
        <c:axId val="881436249"/>
      </c:barChart>
      <c:catAx>
        <c:axId val="19527137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81436249"/>
        <c:crosses val="autoZero"/>
        <c:auto val="1"/>
        <c:lblAlgn val="ctr"/>
        <c:lblOffset val="100"/>
        <c:noMultiLvlLbl val="1"/>
      </c:catAx>
      <c:valAx>
        <c:axId val="8814362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952713721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>
        <c:manualLayout>
          <c:xMode val="edge"/>
          <c:yMode val="edge"/>
          <c:x val="0.21728980752405949"/>
          <c:y val="0.32314387974230496"/>
          <c:w val="0.75215463692038498"/>
          <c:h val="0.56656358864232881"/>
        </c:manualLayout>
      </c:layout>
      <c:lineChart>
        <c:grouping val="standard"/>
        <c:varyColors val="0"/>
        <c:ser>
          <c:idx val="0"/>
          <c:order val="0"/>
          <c:tx>
            <c:v>Empréstimos Efetivados R$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920-4D59-9E40-C4A876748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5130514"/>
        <c:axId val="875356733"/>
      </c:lineChart>
      <c:catAx>
        <c:axId val="16251305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75356733"/>
        <c:crosses val="autoZero"/>
        <c:auto val="1"/>
        <c:lblAlgn val="ctr"/>
        <c:lblOffset val="100"/>
        <c:noMultiLvlLbl val="1"/>
      </c:catAx>
      <c:valAx>
        <c:axId val="8753567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5130514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Licenciamento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F01F-42CC-875B-E0A3B54534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F01F-42CC-875B-E0A3B54534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F01F-42CC-875B-E0A3B545341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01F-42CC-875B-E0A3B5453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Startups atendidas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STARTUPS ATENDIDAS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92B-4F0D-A0A9-DB41A2137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454382"/>
        <c:axId val="1238821390"/>
      </c:barChart>
      <c:catAx>
        <c:axId val="7694543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38821390"/>
        <c:crosses val="autoZero"/>
        <c:auto val="1"/>
        <c:lblAlgn val="ctr"/>
        <c:lblOffset val="100"/>
        <c:noMultiLvlLbl val="1"/>
      </c:catAx>
      <c:valAx>
        <c:axId val="12388213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69454382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Eventos realizados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2BF-4DC7-AB1A-960438502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450490"/>
        <c:axId val="1755634983"/>
      </c:barChart>
      <c:catAx>
        <c:axId val="7454504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55634983"/>
        <c:crosses val="autoZero"/>
        <c:auto val="1"/>
        <c:lblAlgn val="ctr"/>
        <c:lblOffset val="100"/>
        <c:noMultiLvlLbl val="1"/>
      </c:catAx>
      <c:valAx>
        <c:axId val="17556349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45450490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1"/>
  <c:style val="2"/>
  <c:chart>
    <c:autoTitleDeleted val="1"/>
    <c:plotArea>
      <c:layout/>
      <c:lineChart>
        <c:grouping val="standard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918130"/>
        <c:axId val="1495923442"/>
      </c:lineChart>
      <c:catAx>
        <c:axId val="17149181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495923442"/>
        <c:crosses val="autoZero"/>
        <c:auto val="1"/>
        <c:lblAlgn val="ctr"/>
        <c:lblOffset val="100"/>
        <c:noMultiLvlLbl val="1"/>
      </c:catAx>
      <c:valAx>
        <c:axId val="1495923442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171491813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Constituições x Cancelamentos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0568678915135606E-2"/>
          <c:y val="0.18236363636363639"/>
          <c:w val="0.87451068616422944"/>
          <c:h val="0.53840372226198996"/>
        </c:manualLayout>
      </c:layout>
      <c:lineChart>
        <c:grouping val="standard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81410"/>
        <c:axId val="1308881658"/>
      </c:lineChart>
      <c:catAx>
        <c:axId val="8276814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08881658"/>
        <c:crosses val="autoZero"/>
        <c:auto val="1"/>
        <c:lblAlgn val="ctr"/>
        <c:lblOffset val="100"/>
        <c:noMultiLvlLbl val="1"/>
      </c:catAx>
      <c:valAx>
        <c:axId val="1308881658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82768141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ATENDIMENTOS (Presencial + Digital)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95A-4658-9DFF-07E7B56EE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488801"/>
        <c:axId val="773844911"/>
      </c:barChart>
      <c:catAx>
        <c:axId val="7204888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73844911"/>
        <c:crosses val="autoZero"/>
        <c:auto val="1"/>
        <c:lblAlgn val="ctr"/>
        <c:lblOffset val="100"/>
        <c:noMultiLvlLbl val="1"/>
      </c:catAx>
      <c:valAx>
        <c:axId val="7738449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20488801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EMPREGA MOGI DIGITAL (NOVO CADASTRO)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D-4249-9D20-CC861BB9F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226373"/>
        <c:axId val="1979630519"/>
      </c:barChart>
      <c:catAx>
        <c:axId val="8322263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979630519"/>
        <c:crosses val="autoZero"/>
        <c:auto val="1"/>
        <c:lblAlgn val="ctr"/>
        <c:lblOffset val="100"/>
        <c:noMultiLvlLbl val="1"/>
      </c:catAx>
      <c:valAx>
        <c:axId val="19796305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32226373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CANDIDATURAS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5E0-4940-911B-760E6D2F0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198421"/>
        <c:axId val="862137330"/>
      </c:barChart>
      <c:catAx>
        <c:axId val="9781984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62137330"/>
        <c:crosses val="autoZero"/>
        <c:auto val="1"/>
        <c:lblAlgn val="ctr"/>
        <c:lblOffset val="100"/>
        <c:noMultiLvlLbl val="1"/>
      </c:catAx>
      <c:valAx>
        <c:axId val="8621373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978198421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Jobs by gender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RAIS!$W$5</c:f>
              <c:strCache>
                <c:ptCount val="1"/>
                <c:pt idx="0">
                  <c:v>Estoque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7F4E-4549-8FF3-9AE79412B4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F4E-4549-8FF3-9AE79412B439}"/>
              </c:ext>
            </c:extLst>
          </c:dPt>
          <c:cat>
            <c:strRef>
              <c:f>RAIS!$V$6:$V$7</c:f>
              <c:strCache>
                <c:ptCount val="2"/>
                <c:pt idx="0">
                  <c:v>Homem</c:v>
                </c:pt>
                <c:pt idx="1">
                  <c:v>Mulher</c:v>
                </c:pt>
              </c:strCache>
            </c:strRef>
          </c:cat>
          <c:val>
            <c:numRef>
              <c:f>RAIS!$W$6:$W$7</c:f>
              <c:numCache>
                <c:formatCode>#,##0</c:formatCode>
                <c:ptCount val="2"/>
                <c:pt idx="0">
                  <c:v>56429</c:v>
                </c:pt>
                <c:pt idx="1">
                  <c:v>45683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4E-4549-8FF3-9AE79412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ENCAMINHAMENTOS P/ ENTREVISTAS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699-444D-9937-F29F9632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695026"/>
        <c:axId val="272088970"/>
      </c:barChart>
      <c:catAx>
        <c:axId val="6966950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72088970"/>
        <c:crosses val="autoZero"/>
        <c:auto val="1"/>
        <c:lblAlgn val="ctr"/>
        <c:lblOffset val="100"/>
        <c:noMultiLvlLbl val="1"/>
      </c:catAx>
      <c:valAx>
        <c:axId val="2720889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696695026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PESSOAS CONTRATADAS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4AC-43C7-8661-BD612E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828837"/>
        <c:axId val="1558938210"/>
      </c:barChart>
      <c:catAx>
        <c:axId val="8868288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58938210"/>
        <c:crosses val="autoZero"/>
        <c:auto val="1"/>
        <c:lblAlgn val="ctr"/>
        <c:lblOffset val="100"/>
        <c:noMultiLvlLbl val="1"/>
      </c:catAx>
      <c:valAx>
        <c:axId val="15589382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86828837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PESSOAS COM DEFICIÊNCIA CONTRATADAS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1D-4437-8FB0-248B8D6E3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003830"/>
        <c:axId val="1733777272"/>
      </c:barChart>
      <c:catAx>
        <c:axId val="16290038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33777272"/>
        <c:crosses val="autoZero"/>
        <c:auto val="1"/>
        <c:lblAlgn val="ctr"/>
        <c:lblOffset val="100"/>
        <c:noMultiLvlLbl val="1"/>
      </c:catAx>
      <c:valAx>
        <c:axId val="17337772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629003830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RAIS!$AK$30</c:f>
              <c:strCache>
                <c:ptCount val="1"/>
                <c:pt idx="0">
                  <c:v>Vínculos ativos</c:v>
                </c:pt>
              </c:strCache>
            </c:strRef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RAIS!$AJ$31:$AJ$43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RAIS!$AK$31:$AK$43</c:f>
              <c:numCache>
                <c:formatCode>General</c:formatCode>
                <c:ptCount val="13"/>
                <c:pt idx="0">
                  <c:v>90487</c:v>
                </c:pt>
                <c:pt idx="1">
                  <c:v>97324</c:v>
                </c:pt>
                <c:pt idx="2">
                  <c:v>98860</c:v>
                </c:pt>
                <c:pt idx="3">
                  <c:v>101402</c:v>
                </c:pt>
                <c:pt idx="4">
                  <c:v>104185</c:v>
                </c:pt>
                <c:pt idx="5">
                  <c:v>100987</c:v>
                </c:pt>
                <c:pt idx="6">
                  <c:v>98273</c:v>
                </c:pt>
                <c:pt idx="7">
                  <c:v>99614</c:v>
                </c:pt>
                <c:pt idx="8">
                  <c:v>101929</c:v>
                </c:pt>
                <c:pt idx="9">
                  <c:v>102112</c:v>
                </c:pt>
                <c:pt idx="10">
                  <c:v>100784</c:v>
                </c:pt>
                <c:pt idx="11">
                  <c:v>103090</c:v>
                </c:pt>
                <c:pt idx="12">
                  <c:v>115920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6-464A-9D6E-37548A6A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1995561"/>
        <c:axId val="1938356241"/>
      </c:lineChart>
      <c:catAx>
        <c:axId val="20019955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938356241"/>
        <c:crosses val="autoZero"/>
        <c:auto val="1"/>
        <c:lblAlgn val="ctr"/>
        <c:lblOffset val="100"/>
        <c:noMultiLvlLbl val="1"/>
      </c:catAx>
      <c:valAx>
        <c:axId val="19383562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01995561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Salary by gender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Remuneração média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RAIS!$V$6:$V$7</c:f>
              <c:strCache>
                <c:ptCount val="2"/>
                <c:pt idx="0">
                  <c:v>Homem</c:v>
                </c:pt>
                <c:pt idx="1">
                  <c:v>Mulher</c:v>
                </c:pt>
              </c:strCache>
            </c:strRef>
          </c:cat>
          <c:val>
            <c:numRef>
              <c:f>RAIS!$AA$6:$AA$7</c:f>
              <c:numCache>
                <c:formatCode>_-"R$"\ * #,##0.00_-;\-"R$"\ * #,##0.00_-;_-"R$"\ * "-"??_-;_-@</c:formatCode>
                <c:ptCount val="2"/>
                <c:pt idx="0">
                  <c:v>2917.7</c:v>
                </c:pt>
                <c:pt idx="1">
                  <c:v>2548.04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651-47FF-855B-E06DF17F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266163"/>
        <c:axId val="86804504"/>
      </c:barChart>
      <c:catAx>
        <c:axId val="189426616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6804504"/>
        <c:crosses val="autoZero"/>
        <c:auto val="1"/>
        <c:lblAlgn val="ctr"/>
        <c:lblOffset val="100"/>
        <c:noMultiLvlLbl val="1"/>
      </c:catAx>
      <c:valAx>
        <c:axId val="8680450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&quot;R$&quot;\ * #,##0.00_-;\-&quot;R$&quot;\ * #,##0.00_-;_-&quot;R$&quot;\ 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894266163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RAIS - Jobs by age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Estoque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RAIS!$V$10:$V$16</c:f>
              <c:strCache>
                <c:ptCount val="7"/>
                <c:pt idx="0">
                  <c:v>Até 17 anos</c:v>
                </c:pt>
                <c:pt idx="1">
                  <c:v>18 a 24 anos</c:v>
                </c:pt>
                <c:pt idx="2">
                  <c:v>25 a 29 anos</c:v>
                </c:pt>
                <c:pt idx="3">
                  <c:v>30 a 39 anos</c:v>
                </c:pt>
                <c:pt idx="4">
                  <c:v>40 a 49 anos</c:v>
                </c:pt>
                <c:pt idx="5">
                  <c:v>50 a 59 anos</c:v>
                </c:pt>
                <c:pt idx="6">
                  <c:v>60 anos ou mais</c:v>
                </c:pt>
              </c:strCache>
            </c:strRef>
          </c:cat>
          <c:val>
            <c:numRef>
              <c:f>RAIS!$W$10:$W$16</c:f>
              <c:numCache>
                <c:formatCode>#,##0</c:formatCode>
                <c:ptCount val="7"/>
                <c:pt idx="0">
                  <c:v>450</c:v>
                </c:pt>
                <c:pt idx="1">
                  <c:v>17437</c:v>
                </c:pt>
                <c:pt idx="2">
                  <c:v>14261</c:v>
                </c:pt>
                <c:pt idx="3">
                  <c:v>31009</c:v>
                </c:pt>
                <c:pt idx="4">
                  <c:v>22859</c:v>
                </c:pt>
                <c:pt idx="5">
                  <c:v>12462</c:v>
                </c:pt>
                <c:pt idx="6">
                  <c:v>3634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6E3-4974-9E82-F752AD4E2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858752"/>
        <c:axId val="1224394555"/>
      </c:barChart>
      <c:catAx>
        <c:axId val="79285875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24394555"/>
        <c:crosses val="autoZero"/>
        <c:auto val="1"/>
        <c:lblAlgn val="ctr"/>
        <c:lblOffset val="100"/>
        <c:noMultiLvlLbl val="1"/>
      </c:catAx>
      <c:valAx>
        <c:axId val="122439455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92858752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RAIS - Salary by age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Remuneração média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RAIS!$V$10:$V$16</c:f>
              <c:strCache>
                <c:ptCount val="7"/>
                <c:pt idx="0">
                  <c:v>Até 17 anos</c:v>
                </c:pt>
                <c:pt idx="1">
                  <c:v>18 a 24 anos</c:v>
                </c:pt>
                <c:pt idx="2">
                  <c:v>25 a 29 anos</c:v>
                </c:pt>
                <c:pt idx="3">
                  <c:v>30 a 39 anos</c:v>
                </c:pt>
                <c:pt idx="4">
                  <c:v>40 a 49 anos</c:v>
                </c:pt>
                <c:pt idx="5">
                  <c:v>50 a 59 anos</c:v>
                </c:pt>
                <c:pt idx="6">
                  <c:v>60 anos ou mais</c:v>
                </c:pt>
              </c:strCache>
            </c:strRef>
          </c:cat>
          <c:val>
            <c:numRef>
              <c:f>RAIS!$AA$10:$AA$16</c:f>
              <c:numCache>
                <c:formatCode>_-"R$"\ * #,##0.00_-;\-"R$"\ * #,##0.00_-;_-"R$"\ * "-"??_-;_-@</c:formatCode>
                <c:ptCount val="7"/>
                <c:pt idx="0">
                  <c:v>938.52</c:v>
                </c:pt>
                <c:pt idx="1">
                  <c:v>1587.96</c:v>
                </c:pt>
                <c:pt idx="2">
                  <c:v>2169.59</c:v>
                </c:pt>
                <c:pt idx="3">
                  <c:v>2909.57</c:v>
                </c:pt>
                <c:pt idx="4">
                  <c:v>3368.55</c:v>
                </c:pt>
                <c:pt idx="5">
                  <c:v>3446.24</c:v>
                </c:pt>
                <c:pt idx="6">
                  <c:v>3503.72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906-4AE3-99CB-3DB62449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111581"/>
        <c:axId val="65910754"/>
      </c:barChart>
      <c:catAx>
        <c:axId val="147111158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65910754"/>
        <c:crosses val="autoZero"/>
        <c:auto val="1"/>
        <c:lblAlgn val="ctr"/>
        <c:lblOffset val="100"/>
        <c:noMultiLvlLbl val="1"/>
      </c:catAx>
      <c:valAx>
        <c:axId val="6591075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&quot;R$&quot;\ * #,##0.00_-;\-&quot;R$&quot;\ * #,##0.00_-;_-&quot;R$&quot;\ 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471111581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757575"/>
                </a:solidFill>
                <a:latin typeface="+mn-lt"/>
              </a:defRPr>
            </a:pPr>
            <a:r>
              <a:rPr sz="1200" b="0" i="0">
                <a:solidFill>
                  <a:srgbClr val="757575"/>
                </a:solidFill>
                <a:latin typeface="+mn-lt"/>
              </a:rPr>
              <a:t>Industry Transformation value by Sector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D12-4927-80A7-C3997C2EA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741254"/>
        <c:axId val="475905866"/>
      </c:barChart>
      <c:catAx>
        <c:axId val="41674125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75905866"/>
        <c:crosses val="autoZero"/>
        <c:auto val="1"/>
        <c:lblAlgn val="ctr"/>
        <c:lblOffset val="100"/>
        <c:noMultiLvlLbl val="1"/>
      </c:catAx>
      <c:valAx>
        <c:axId val="47590586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1674125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2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18" Type="http://schemas.openxmlformats.org/officeDocument/2006/relationships/chart" Target="../charts/chart52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17" Type="http://schemas.openxmlformats.org/officeDocument/2006/relationships/chart" Target="../charts/chart51.xml"/><Relationship Id="rId2" Type="http://schemas.openxmlformats.org/officeDocument/2006/relationships/chart" Target="../charts/chart36.xml"/><Relationship Id="rId16" Type="http://schemas.openxmlformats.org/officeDocument/2006/relationships/chart" Target="../charts/chart50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5" Type="http://schemas.openxmlformats.org/officeDocument/2006/relationships/chart" Target="../charts/chart49.xml"/><Relationship Id="rId10" Type="http://schemas.openxmlformats.org/officeDocument/2006/relationships/chart" Target="../charts/chart44.xml"/><Relationship Id="rId19" Type="http://schemas.openxmlformats.org/officeDocument/2006/relationships/image" Target="../media/image1.png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14" Type="http://schemas.openxmlformats.org/officeDocument/2006/relationships/chart" Target="../charts/chart4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4000500" cy="2352675"/>
    <xdr:graphicFrame macro="">
      <xdr:nvGraphicFramePr>
        <xdr:cNvPr id="765741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0</xdr:colOff>
      <xdr:row>118</xdr:row>
      <xdr:rowOff>0</xdr:rowOff>
    </xdr:from>
    <xdr:ext cx="4000500" cy="2352675"/>
    <xdr:graphicFrame macro="">
      <xdr:nvGraphicFramePr>
        <xdr:cNvPr id="267984449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0</xdr:colOff>
      <xdr:row>407</xdr:row>
      <xdr:rowOff>0</xdr:rowOff>
    </xdr:from>
    <xdr:ext cx="4000500" cy="1838325"/>
    <xdr:graphicFrame macro="">
      <xdr:nvGraphicFramePr>
        <xdr:cNvPr id="147294193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23</xdr:col>
      <xdr:colOff>0</xdr:colOff>
      <xdr:row>407</xdr:row>
      <xdr:rowOff>0</xdr:rowOff>
    </xdr:from>
    <xdr:ext cx="4000500" cy="1838325"/>
    <xdr:graphicFrame macro="">
      <xdr:nvGraphicFramePr>
        <xdr:cNvPr id="42057041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0</xdr:colOff>
      <xdr:row>418</xdr:row>
      <xdr:rowOff>0</xdr:rowOff>
    </xdr:from>
    <xdr:ext cx="4000500" cy="1838325"/>
    <xdr:graphicFrame macro="">
      <xdr:nvGraphicFramePr>
        <xdr:cNvPr id="37257437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23</xdr:col>
      <xdr:colOff>0</xdr:colOff>
      <xdr:row>418</xdr:row>
      <xdr:rowOff>0</xdr:rowOff>
    </xdr:from>
    <xdr:ext cx="4000500" cy="1838325"/>
    <xdr:graphicFrame macro="">
      <xdr:nvGraphicFramePr>
        <xdr:cNvPr id="1276809223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23</xdr:col>
      <xdr:colOff>0</xdr:colOff>
      <xdr:row>440</xdr:row>
      <xdr:rowOff>0</xdr:rowOff>
    </xdr:from>
    <xdr:ext cx="4000500" cy="1838325"/>
    <xdr:graphicFrame macro="">
      <xdr:nvGraphicFramePr>
        <xdr:cNvPr id="17156044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23</xdr:col>
      <xdr:colOff>0</xdr:colOff>
      <xdr:row>451</xdr:row>
      <xdr:rowOff>0</xdr:rowOff>
    </xdr:from>
    <xdr:ext cx="4000500" cy="1838325"/>
    <xdr:graphicFrame macro="">
      <xdr:nvGraphicFramePr>
        <xdr:cNvPr id="801529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</xdr:col>
      <xdr:colOff>0</xdr:colOff>
      <xdr:row>209</xdr:row>
      <xdr:rowOff>0</xdr:rowOff>
    </xdr:from>
    <xdr:ext cx="4000500" cy="3829050"/>
    <xdr:graphicFrame macro="">
      <xdr:nvGraphicFramePr>
        <xdr:cNvPr id="240528295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23</xdr:col>
      <xdr:colOff>0</xdr:colOff>
      <xdr:row>209</xdr:row>
      <xdr:rowOff>0</xdr:rowOff>
    </xdr:from>
    <xdr:ext cx="2200275" cy="3829050"/>
    <xdr:graphicFrame macro="">
      <xdr:nvGraphicFramePr>
        <xdr:cNvPr id="1776017292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35</xdr:col>
      <xdr:colOff>0</xdr:colOff>
      <xdr:row>209</xdr:row>
      <xdr:rowOff>0</xdr:rowOff>
    </xdr:from>
    <xdr:ext cx="1800225" cy="3829050"/>
    <xdr:graphicFrame macro="">
      <xdr:nvGraphicFramePr>
        <xdr:cNvPr id="2035029250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</xdr:col>
      <xdr:colOff>0</xdr:colOff>
      <xdr:row>440</xdr:row>
      <xdr:rowOff>0</xdr:rowOff>
    </xdr:from>
    <xdr:ext cx="4000500" cy="3857625"/>
    <xdr:graphicFrame macro="">
      <xdr:nvGraphicFramePr>
        <xdr:cNvPr id="474895167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</xdr:col>
      <xdr:colOff>0</xdr:colOff>
      <xdr:row>478</xdr:row>
      <xdr:rowOff>0</xdr:rowOff>
    </xdr:from>
    <xdr:ext cx="4000500" cy="2952750"/>
    <xdr:graphicFrame macro="">
      <xdr:nvGraphicFramePr>
        <xdr:cNvPr id="612942151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23</xdr:col>
      <xdr:colOff>0</xdr:colOff>
      <xdr:row>478</xdr:row>
      <xdr:rowOff>0</xdr:rowOff>
    </xdr:from>
    <xdr:ext cx="4000500" cy="1476375"/>
    <xdr:graphicFrame macro="">
      <xdr:nvGraphicFramePr>
        <xdr:cNvPr id="553576907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23</xdr:col>
      <xdr:colOff>0</xdr:colOff>
      <xdr:row>487</xdr:row>
      <xdr:rowOff>0</xdr:rowOff>
    </xdr:from>
    <xdr:ext cx="4000500" cy="1295400"/>
    <xdr:graphicFrame macro="">
      <xdr:nvGraphicFramePr>
        <xdr:cNvPr id="1616319637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</xdr:col>
      <xdr:colOff>0</xdr:colOff>
      <xdr:row>511</xdr:row>
      <xdr:rowOff>0</xdr:rowOff>
    </xdr:from>
    <xdr:ext cx="4000500" cy="2952750"/>
    <xdr:graphicFrame macro="">
      <xdr:nvGraphicFramePr>
        <xdr:cNvPr id="1285796422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23</xdr:col>
      <xdr:colOff>0</xdr:colOff>
      <xdr:row>511</xdr:row>
      <xdr:rowOff>0</xdr:rowOff>
    </xdr:from>
    <xdr:ext cx="4200525" cy="2952750"/>
    <xdr:graphicFrame macro="">
      <xdr:nvGraphicFramePr>
        <xdr:cNvPr id="190998114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</xdr:col>
      <xdr:colOff>0</xdr:colOff>
      <xdr:row>44</xdr:row>
      <xdr:rowOff>0</xdr:rowOff>
    </xdr:from>
    <xdr:ext cx="4000500" cy="1838325"/>
    <xdr:graphicFrame macro="">
      <xdr:nvGraphicFramePr>
        <xdr:cNvPr id="1101070904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23</xdr:col>
      <xdr:colOff>0</xdr:colOff>
      <xdr:row>44</xdr:row>
      <xdr:rowOff>0</xdr:rowOff>
    </xdr:from>
    <xdr:ext cx="4000500" cy="1838325"/>
    <xdr:graphicFrame macro="">
      <xdr:nvGraphicFramePr>
        <xdr:cNvPr id="1653659664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</xdr:col>
      <xdr:colOff>0</xdr:colOff>
      <xdr:row>55</xdr:row>
      <xdr:rowOff>0</xdr:rowOff>
    </xdr:from>
    <xdr:ext cx="4000500" cy="1838325"/>
    <xdr:graphicFrame macro="">
      <xdr:nvGraphicFramePr>
        <xdr:cNvPr id="1437931402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23</xdr:col>
      <xdr:colOff>0</xdr:colOff>
      <xdr:row>55</xdr:row>
      <xdr:rowOff>0</xdr:rowOff>
    </xdr:from>
    <xdr:ext cx="4000500" cy="1838325"/>
    <xdr:graphicFrame macro="">
      <xdr:nvGraphicFramePr>
        <xdr:cNvPr id="477795430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23</xdr:col>
      <xdr:colOff>0</xdr:colOff>
      <xdr:row>385</xdr:row>
      <xdr:rowOff>0</xdr:rowOff>
    </xdr:from>
    <xdr:ext cx="4000500" cy="1838325"/>
    <xdr:graphicFrame macro="">
      <xdr:nvGraphicFramePr>
        <xdr:cNvPr id="94160831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23</xdr:col>
      <xdr:colOff>0</xdr:colOff>
      <xdr:row>19</xdr:row>
      <xdr:rowOff>0</xdr:rowOff>
    </xdr:from>
    <xdr:ext cx="4000500" cy="2352675"/>
    <xdr:graphicFrame macro="">
      <xdr:nvGraphicFramePr>
        <xdr:cNvPr id="1283388242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23</xdr:col>
      <xdr:colOff>0</xdr:colOff>
      <xdr:row>153</xdr:row>
      <xdr:rowOff>0</xdr:rowOff>
    </xdr:from>
    <xdr:ext cx="4000500" cy="2028825"/>
    <xdr:graphicFrame macro="">
      <xdr:nvGraphicFramePr>
        <xdr:cNvPr id="2121329912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</xdr:col>
      <xdr:colOff>0</xdr:colOff>
      <xdr:row>153</xdr:row>
      <xdr:rowOff>0</xdr:rowOff>
    </xdr:from>
    <xdr:ext cx="4000500" cy="2028825"/>
    <xdr:graphicFrame macro="">
      <xdr:nvGraphicFramePr>
        <xdr:cNvPr id="508435191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</xdr:col>
      <xdr:colOff>0</xdr:colOff>
      <xdr:row>186</xdr:row>
      <xdr:rowOff>0</xdr:rowOff>
    </xdr:from>
    <xdr:ext cx="4000500" cy="1990725"/>
    <xdr:graphicFrame macro="">
      <xdr:nvGraphicFramePr>
        <xdr:cNvPr id="570836188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23</xdr:col>
      <xdr:colOff>0</xdr:colOff>
      <xdr:row>186</xdr:row>
      <xdr:rowOff>0</xdr:rowOff>
    </xdr:from>
    <xdr:ext cx="4000500" cy="1990725"/>
    <xdr:graphicFrame macro="">
      <xdr:nvGraphicFramePr>
        <xdr:cNvPr id="592271342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</xdr:col>
      <xdr:colOff>0</xdr:colOff>
      <xdr:row>318</xdr:row>
      <xdr:rowOff>0</xdr:rowOff>
    </xdr:from>
    <xdr:ext cx="4000500" cy="1990725"/>
    <xdr:graphicFrame macro="">
      <xdr:nvGraphicFramePr>
        <xdr:cNvPr id="929780222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23</xdr:col>
      <xdr:colOff>0</xdr:colOff>
      <xdr:row>318</xdr:row>
      <xdr:rowOff>0</xdr:rowOff>
    </xdr:from>
    <xdr:ext cx="4000500" cy="1990725"/>
    <xdr:graphicFrame macro="">
      <xdr:nvGraphicFramePr>
        <xdr:cNvPr id="1764100312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  <xdr:oneCellAnchor>
    <xdr:from>
      <xdr:col>1</xdr:col>
      <xdr:colOff>0</xdr:colOff>
      <xdr:row>374</xdr:row>
      <xdr:rowOff>0</xdr:rowOff>
    </xdr:from>
    <xdr:ext cx="4000500" cy="1838325"/>
    <xdr:graphicFrame macro="">
      <xdr:nvGraphicFramePr>
        <xdr:cNvPr id="1843323305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 fLocksWithSheet="0"/>
  </xdr:oneCellAnchor>
  <xdr:oneCellAnchor>
    <xdr:from>
      <xdr:col>1</xdr:col>
      <xdr:colOff>0</xdr:colOff>
      <xdr:row>385</xdr:row>
      <xdr:rowOff>0</xdr:rowOff>
    </xdr:from>
    <xdr:ext cx="4000500" cy="1838325"/>
    <xdr:graphicFrame macro="">
      <xdr:nvGraphicFramePr>
        <xdr:cNvPr id="531796671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 fLocksWithSheet="0"/>
  </xdr:oneCellAnchor>
  <xdr:oneCellAnchor>
    <xdr:from>
      <xdr:col>1</xdr:col>
      <xdr:colOff>0</xdr:colOff>
      <xdr:row>242</xdr:row>
      <xdr:rowOff>0</xdr:rowOff>
    </xdr:from>
    <xdr:ext cx="8401050" cy="1838325"/>
    <xdr:graphicFrame macro="">
      <xdr:nvGraphicFramePr>
        <xdr:cNvPr id="167411128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 fLocksWithSheet="0"/>
  </xdr:oneCellAnchor>
  <xdr:oneCellAnchor>
    <xdr:from>
      <xdr:col>1</xdr:col>
      <xdr:colOff>0</xdr:colOff>
      <xdr:row>253</xdr:row>
      <xdr:rowOff>0</xdr:rowOff>
    </xdr:from>
    <xdr:ext cx="8401050" cy="1838325"/>
    <xdr:graphicFrame macro="">
      <xdr:nvGraphicFramePr>
        <xdr:cNvPr id="2120740978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 fLocksWithSheet="0"/>
  </xdr:oneCellAnchor>
  <xdr:oneCellAnchor>
    <xdr:from>
      <xdr:col>1</xdr:col>
      <xdr:colOff>0</xdr:colOff>
      <xdr:row>275</xdr:row>
      <xdr:rowOff>0</xdr:rowOff>
    </xdr:from>
    <xdr:ext cx="8401050" cy="1838325"/>
    <xdr:graphicFrame macro="">
      <xdr:nvGraphicFramePr>
        <xdr:cNvPr id="1638297606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 fLocksWithSheet="0"/>
  </xdr:oneCellAnchor>
  <xdr:oneCellAnchor>
    <xdr:from>
      <xdr:col>1</xdr:col>
      <xdr:colOff>0</xdr:colOff>
      <xdr:row>1</xdr:row>
      <xdr:rowOff>0</xdr:rowOff>
    </xdr:from>
    <xdr:ext cx="2876550" cy="104775"/>
    <xdr:sp macro="" textlink="">
      <xdr:nvSpPr>
        <xdr:cNvPr id="3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</xdr:row>
      <xdr:rowOff>0</xdr:rowOff>
    </xdr:from>
    <xdr:ext cx="2886075" cy="114300"/>
    <xdr:sp macro="" textlink="">
      <xdr:nvSpPr>
        <xdr:cNvPr id="4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</xdr:row>
      <xdr:rowOff>0</xdr:rowOff>
    </xdr:from>
    <xdr:ext cx="2514600" cy="104775"/>
    <xdr:sp macro="" textlink="">
      <xdr:nvSpPr>
        <xdr:cNvPr id="5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8610600" cy="1143000"/>
    <xdr:sp macro="" textlink="">
      <xdr:nvSpPr>
        <xdr:cNvPr id="6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</xdr:row>
      <xdr:rowOff>0</xdr:rowOff>
    </xdr:from>
    <xdr:ext cx="8610600" cy="666750"/>
    <xdr:sp macro="" textlink="">
      <xdr:nvSpPr>
        <xdr:cNvPr id="7" name="Shape 7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City information management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100</xdr:row>
      <xdr:rowOff>0</xdr:rowOff>
    </xdr:from>
    <xdr:ext cx="2876550" cy="104775"/>
    <xdr:sp macro="" textlink="">
      <xdr:nvSpPr>
        <xdr:cNvPr id="2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100</xdr:row>
      <xdr:rowOff>0</xdr:rowOff>
    </xdr:from>
    <xdr:ext cx="2886075" cy="114300"/>
    <xdr:sp macro="" textlink="">
      <xdr:nvSpPr>
        <xdr:cNvPr id="8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100</xdr:row>
      <xdr:rowOff>0</xdr:rowOff>
    </xdr:from>
    <xdr:ext cx="2514600" cy="104775"/>
    <xdr:sp macro="" textlink="">
      <xdr:nvSpPr>
        <xdr:cNvPr id="9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101</xdr:row>
      <xdr:rowOff>0</xdr:rowOff>
    </xdr:from>
    <xdr:ext cx="8610600" cy="1143000"/>
    <xdr:sp macro="" textlink="">
      <xdr:nvSpPr>
        <xdr:cNvPr id="10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103</xdr:row>
      <xdr:rowOff>0</xdr:rowOff>
    </xdr:from>
    <xdr:ext cx="8610600" cy="666750"/>
    <xdr:sp macro="" textlink="">
      <xdr:nvSpPr>
        <xdr:cNvPr id="11" name="Shape 8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133</xdr:row>
      <xdr:rowOff>0</xdr:rowOff>
    </xdr:from>
    <xdr:ext cx="2876550" cy="104775"/>
    <xdr:sp macro="" textlink="">
      <xdr:nvSpPr>
        <xdr:cNvPr id="12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133</xdr:row>
      <xdr:rowOff>0</xdr:rowOff>
    </xdr:from>
    <xdr:ext cx="2886075" cy="114300"/>
    <xdr:sp macro="" textlink="">
      <xdr:nvSpPr>
        <xdr:cNvPr id="13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133</xdr:row>
      <xdr:rowOff>0</xdr:rowOff>
    </xdr:from>
    <xdr:ext cx="2514600" cy="104775"/>
    <xdr:sp macro="" textlink="">
      <xdr:nvSpPr>
        <xdr:cNvPr id="14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134</xdr:row>
      <xdr:rowOff>0</xdr:rowOff>
    </xdr:from>
    <xdr:ext cx="8610600" cy="1143000"/>
    <xdr:sp macro="" textlink="">
      <xdr:nvSpPr>
        <xdr:cNvPr id="15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136</xdr:row>
      <xdr:rowOff>0</xdr:rowOff>
    </xdr:from>
    <xdr:ext cx="8610600" cy="666750"/>
    <xdr:sp macro="" textlink="">
      <xdr:nvSpPr>
        <xdr:cNvPr id="16" name="Shape 9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166</xdr:row>
      <xdr:rowOff>0</xdr:rowOff>
    </xdr:from>
    <xdr:ext cx="2876550" cy="104775"/>
    <xdr:sp macro="" textlink="">
      <xdr:nvSpPr>
        <xdr:cNvPr id="17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166</xdr:row>
      <xdr:rowOff>0</xdr:rowOff>
    </xdr:from>
    <xdr:ext cx="2886075" cy="114300"/>
    <xdr:sp macro="" textlink="">
      <xdr:nvSpPr>
        <xdr:cNvPr id="18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166</xdr:row>
      <xdr:rowOff>0</xdr:rowOff>
    </xdr:from>
    <xdr:ext cx="2514600" cy="104775"/>
    <xdr:sp macro="" textlink="">
      <xdr:nvSpPr>
        <xdr:cNvPr id="19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167</xdr:row>
      <xdr:rowOff>0</xdr:rowOff>
    </xdr:from>
    <xdr:ext cx="8610600" cy="1143000"/>
    <xdr:sp macro="" textlink="">
      <xdr:nvSpPr>
        <xdr:cNvPr id="20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169</xdr:row>
      <xdr:rowOff>0</xdr:rowOff>
    </xdr:from>
    <xdr:ext cx="8610600" cy="666750"/>
    <xdr:sp macro="" textlink="">
      <xdr:nvSpPr>
        <xdr:cNvPr id="21" name="Shape 10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331</xdr:row>
      <xdr:rowOff>0</xdr:rowOff>
    </xdr:from>
    <xdr:ext cx="2876550" cy="104775"/>
    <xdr:sp macro="" textlink="">
      <xdr:nvSpPr>
        <xdr:cNvPr id="22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331</xdr:row>
      <xdr:rowOff>0</xdr:rowOff>
    </xdr:from>
    <xdr:ext cx="2886075" cy="114300"/>
    <xdr:sp macro="" textlink="">
      <xdr:nvSpPr>
        <xdr:cNvPr id="23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331</xdr:row>
      <xdr:rowOff>0</xdr:rowOff>
    </xdr:from>
    <xdr:ext cx="2514600" cy="104775"/>
    <xdr:sp macro="" textlink="">
      <xdr:nvSpPr>
        <xdr:cNvPr id="24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332</xdr:row>
      <xdr:rowOff>0</xdr:rowOff>
    </xdr:from>
    <xdr:ext cx="8610600" cy="1143000"/>
    <xdr:sp macro="" textlink="">
      <xdr:nvSpPr>
        <xdr:cNvPr id="25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334</xdr:row>
      <xdr:rowOff>0</xdr:rowOff>
    </xdr:from>
    <xdr:ext cx="8610600" cy="666750"/>
    <xdr:sp macro="" textlink="">
      <xdr:nvSpPr>
        <xdr:cNvPr id="26" name="Shape 11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364</xdr:row>
      <xdr:rowOff>0</xdr:rowOff>
    </xdr:from>
    <xdr:ext cx="2876550" cy="104775"/>
    <xdr:sp macro="" textlink="">
      <xdr:nvSpPr>
        <xdr:cNvPr id="27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364</xdr:row>
      <xdr:rowOff>0</xdr:rowOff>
    </xdr:from>
    <xdr:ext cx="2886075" cy="114300"/>
    <xdr:sp macro="" textlink="">
      <xdr:nvSpPr>
        <xdr:cNvPr id="28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364</xdr:row>
      <xdr:rowOff>0</xdr:rowOff>
    </xdr:from>
    <xdr:ext cx="2514600" cy="104775"/>
    <xdr:sp macro="" textlink="">
      <xdr:nvSpPr>
        <xdr:cNvPr id="29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365</xdr:row>
      <xdr:rowOff>0</xdr:rowOff>
    </xdr:from>
    <xdr:ext cx="8610600" cy="1143000"/>
    <xdr:sp macro="" textlink="">
      <xdr:nvSpPr>
        <xdr:cNvPr id="30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367</xdr:row>
      <xdr:rowOff>0</xdr:rowOff>
    </xdr:from>
    <xdr:ext cx="8610600" cy="666750"/>
    <xdr:sp macro="" textlink="">
      <xdr:nvSpPr>
        <xdr:cNvPr id="31" name="Shape 12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67</xdr:row>
      <xdr:rowOff>0</xdr:rowOff>
    </xdr:from>
    <xdr:ext cx="2876550" cy="104775"/>
    <xdr:sp macro="" textlink="">
      <xdr:nvSpPr>
        <xdr:cNvPr id="477795424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67</xdr:row>
      <xdr:rowOff>0</xdr:rowOff>
    </xdr:from>
    <xdr:ext cx="2886075" cy="114300"/>
    <xdr:sp macro="" textlink="">
      <xdr:nvSpPr>
        <xdr:cNvPr id="477795425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67</xdr:row>
      <xdr:rowOff>0</xdr:rowOff>
    </xdr:from>
    <xdr:ext cx="2514600" cy="104775"/>
    <xdr:sp macro="" textlink="">
      <xdr:nvSpPr>
        <xdr:cNvPr id="477795426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68</xdr:row>
      <xdr:rowOff>0</xdr:rowOff>
    </xdr:from>
    <xdr:ext cx="8610600" cy="1143000"/>
    <xdr:sp macro="" textlink="">
      <xdr:nvSpPr>
        <xdr:cNvPr id="477795427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70</xdr:row>
      <xdr:rowOff>0</xdr:rowOff>
    </xdr:from>
    <xdr:ext cx="8610600" cy="666750"/>
    <xdr:sp macro="" textlink="">
      <xdr:nvSpPr>
        <xdr:cNvPr id="477795428" name="Shape 13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298</xdr:row>
      <xdr:rowOff>0</xdr:rowOff>
    </xdr:from>
    <xdr:ext cx="2876550" cy="104775"/>
    <xdr:sp macro="" textlink="">
      <xdr:nvSpPr>
        <xdr:cNvPr id="477795429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298</xdr:row>
      <xdr:rowOff>0</xdr:rowOff>
    </xdr:from>
    <xdr:ext cx="2886075" cy="114300"/>
    <xdr:sp macro="" textlink="">
      <xdr:nvSpPr>
        <xdr:cNvPr id="477795431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298</xdr:row>
      <xdr:rowOff>0</xdr:rowOff>
    </xdr:from>
    <xdr:ext cx="2514600" cy="104775"/>
    <xdr:sp macro="" textlink="">
      <xdr:nvSpPr>
        <xdr:cNvPr id="477795432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299</xdr:row>
      <xdr:rowOff>0</xdr:rowOff>
    </xdr:from>
    <xdr:ext cx="8610600" cy="1143000"/>
    <xdr:sp macro="" textlink="">
      <xdr:nvSpPr>
        <xdr:cNvPr id="477795433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301</xdr:row>
      <xdr:rowOff>0</xdr:rowOff>
    </xdr:from>
    <xdr:ext cx="8610600" cy="666750"/>
    <xdr:sp macro="" textlink="">
      <xdr:nvSpPr>
        <xdr:cNvPr id="477795434" name="Shape 14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397</xdr:row>
      <xdr:rowOff>0</xdr:rowOff>
    </xdr:from>
    <xdr:ext cx="2876550" cy="104775"/>
    <xdr:sp macro="" textlink="">
      <xdr:nvSpPr>
        <xdr:cNvPr id="477795435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397</xdr:row>
      <xdr:rowOff>0</xdr:rowOff>
    </xdr:from>
    <xdr:ext cx="2886075" cy="114300"/>
    <xdr:sp macro="" textlink="">
      <xdr:nvSpPr>
        <xdr:cNvPr id="477795436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397</xdr:row>
      <xdr:rowOff>0</xdr:rowOff>
    </xdr:from>
    <xdr:ext cx="2514600" cy="104775"/>
    <xdr:sp macro="" textlink="">
      <xdr:nvSpPr>
        <xdr:cNvPr id="477795437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398</xdr:row>
      <xdr:rowOff>0</xdr:rowOff>
    </xdr:from>
    <xdr:ext cx="8610600" cy="1143000"/>
    <xdr:sp macro="" textlink="">
      <xdr:nvSpPr>
        <xdr:cNvPr id="477795438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400</xdr:row>
      <xdr:rowOff>0</xdr:rowOff>
    </xdr:from>
    <xdr:ext cx="8610600" cy="666750"/>
    <xdr:sp macro="" textlink="">
      <xdr:nvSpPr>
        <xdr:cNvPr id="477795439" name="Shape 15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430</xdr:row>
      <xdr:rowOff>0</xdr:rowOff>
    </xdr:from>
    <xdr:ext cx="2876550" cy="104775"/>
    <xdr:sp macro="" textlink="">
      <xdr:nvSpPr>
        <xdr:cNvPr id="477795440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430</xdr:row>
      <xdr:rowOff>0</xdr:rowOff>
    </xdr:from>
    <xdr:ext cx="2886075" cy="114300"/>
    <xdr:sp macro="" textlink="">
      <xdr:nvSpPr>
        <xdr:cNvPr id="477795441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430</xdr:row>
      <xdr:rowOff>0</xdr:rowOff>
    </xdr:from>
    <xdr:ext cx="2514600" cy="104775"/>
    <xdr:sp macro="" textlink="">
      <xdr:nvSpPr>
        <xdr:cNvPr id="477795442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431</xdr:row>
      <xdr:rowOff>0</xdr:rowOff>
    </xdr:from>
    <xdr:ext cx="8610600" cy="1143000"/>
    <xdr:sp macro="" textlink="">
      <xdr:nvSpPr>
        <xdr:cNvPr id="477795443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433</xdr:row>
      <xdr:rowOff>0</xdr:rowOff>
    </xdr:from>
    <xdr:ext cx="8610600" cy="666750"/>
    <xdr:sp macro="" textlink="">
      <xdr:nvSpPr>
        <xdr:cNvPr id="477795444" name="Shape 16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463</xdr:row>
      <xdr:rowOff>0</xdr:rowOff>
    </xdr:from>
    <xdr:ext cx="2876550" cy="104775"/>
    <xdr:sp macro="" textlink="">
      <xdr:nvSpPr>
        <xdr:cNvPr id="477795445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463</xdr:row>
      <xdr:rowOff>0</xdr:rowOff>
    </xdr:from>
    <xdr:ext cx="2886075" cy="114300"/>
    <xdr:sp macro="" textlink="">
      <xdr:nvSpPr>
        <xdr:cNvPr id="477795446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463</xdr:row>
      <xdr:rowOff>0</xdr:rowOff>
    </xdr:from>
    <xdr:ext cx="2514600" cy="104775"/>
    <xdr:sp macro="" textlink="">
      <xdr:nvSpPr>
        <xdr:cNvPr id="477795447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464</xdr:row>
      <xdr:rowOff>0</xdr:rowOff>
    </xdr:from>
    <xdr:ext cx="8610600" cy="1143000"/>
    <xdr:sp macro="" textlink="">
      <xdr:nvSpPr>
        <xdr:cNvPr id="477795448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466</xdr:row>
      <xdr:rowOff>0</xdr:rowOff>
    </xdr:from>
    <xdr:ext cx="8610600" cy="666750"/>
    <xdr:sp macro="" textlink="">
      <xdr:nvSpPr>
        <xdr:cNvPr id="477795449" name="Shape 17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199</xdr:row>
      <xdr:rowOff>0</xdr:rowOff>
    </xdr:from>
    <xdr:ext cx="2876550" cy="104775"/>
    <xdr:sp macro="" textlink="">
      <xdr:nvSpPr>
        <xdr:cNvPr id="477795450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199</xdr:row>
      <xdr:rowOff>0</xdr:rowOff>
    </xdr:from>
    <xdr:ext cx="2886075" cy="114300"/>
    <xdr:sp macro="" textlink="">
      <xdr:nvSpPr>
        <xdr:cNvPr id="477795451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199</xdr:row>
      <xdr:rowOff>0</xdr:rowOff>
    </xdr:from>
    <xdr:ext cx="2514600" cy="104775"/>
    <xdr:sp macro="" textlink="">
      <xdr:nvSpPr>
        <xdr:cNvPr id="477795452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200</xdr:row>
      <xdr:rowOff>0</xdr:rowOff>
    </xdr:from>
    <xdr:ext cx="8610600" cy="1143000"/>
    <xdr:sp macro="" textlink="">
      <xdr:nvSpPr>
        <xdr:cNvPr id="477795453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202</xdr:row>
      <xdr:rowOff>0</xdr:rowOff>
    </xdr:from>
    <xdr:ext cx="8610600" cy="666750"/>
    <xdr:sp macro="" textlink="">
      <xdr:nvSpPr>
        <xdr:cNvPr id="477795454" name="Shape 18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496</xdr:row>
      <xdr:rowOff>0</xdr:rowOff>
    </xdr:from>
    <xdr:ext cx="2876550" cy="104775"/>
    <xdr:sp macro="" textlink="">
      <xdr:nvSpPr>
        <xdr:cNvPr id="477795455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496</xdr:row>
      <xdr:rowOff>0</xdr:rowOff>
    </xdr:from>
    <xdr:ext cx="2886075" cy="114300"/>
    <xdr:sp macro="" textlink="">
      <xdr:nvSpPr>
        <xdr:cNvPr id="167411104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496</xdr:row>
      <xdr:rowOff>0</xdr:rowOff>
    </xdr:from>
    <xdr:ext cx="2514600" cy="104775"/>
    <xdr:sp macro="" textlink="">
      <xdr:nvSpPr>
        <xdr:cNvPr id="167411105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497</xdr:row>
      <xdr:rowOff>0</xdr:rowOff>
    </xdr:from>
    <xdr:ext cx="8610600" cy="1143000"/>
    <xdr:sp macro="" textlink="">
      <xdr:nvSpPr>
        <xdr:cNvPr id="167411106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499</xdr:row>
      <xdr:rowOff>0</xdr:rowOff>
    </xdr:from>
    <xdr:ext cx="8610600" cy="666750"/>
    <xdr:sp macro="" textlink="">
      <xdr:nvSpPr>
        <xdr:cNvPr id="167411107" name="Shape 19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34</xdr:row>
      <xdr:rowOff>0</xdr:rowOff>
    </xdr:from>
    <xdr:ext cx="2876550" cy="104775"/>
    <xdr:sp macro="" textlink="">
      <xdr:nvSpPr>
        <xdr:cNvPr id="167411108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34</xdr:row>
      <xdr:rowOff>0</xdr:rowOff>
    </xdr:from>
    <xdr:ext cx="2886075" cy="114300"/>
    <xdr:sp macro="" textlink="">
      <xdr:nvSpPr>
        <xdr:cNvPr id="167411109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34</xdr:row>
      <xdr:rowOff>0</xdr:rowOff>
    </xdr:from>
    <xdr:ext cx="2514600" cy="104775"/>
    <xdr:sp macro="" textlink="">
      <xdr:nvSpPr>
        <xdr:cNvPr id="167411110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35</xdr:row>
      <xdr:rowOff>0</xdr:rowOff>
    </xdr:from>
    <xdr:ext cx="8610600" cy="1143000"/>
    <xdr:sp macro="" textlink="">
      <xdr:nvSpPr>
        <xdr:cNvPr id="167411111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37</xdr:row>
      <xdr:rowOff>0</xdr:rowOff>
    </xdr:from>
    <xdr:ext cx="8610600" cy="666750"/>
    <xdr:sp macro="" textlink="">
      <xdr:nvSpPr>
        <xdr:cNvPr id="167411112" name="Shape 20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232</xdr:row>
      <xdr:rowOff>0</xdr:rowOff>
    </xdr:from>
    <xdr:ext cx="2876550" cy="104775"/>
    <xdr:sp macro="" textlink="">
      <xdr:nvSpPr>
        <xdr:cNvPr id="167411113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232</xdr:row>
      <xdr:rowOff>0</xdr:rowOff>
    </xdr:from>
    <xdr:ext cx="2886075" cy="114300"/>
    <xdr:sp macro="" textlink="">
      <xdr:nvSpPr>
        <xdr:cNvPr id="167411114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232</xdr:row>
      <xdr:rowOff>0</xdr:rowOff>
    </xdr:from>
    <xdr:ext cx="2514600" cy="104775"/>
    <xdr:sp macro="" textlink="">
      <xdr:nvSpPr>
        <xdr:cNvPr id="167411115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233</xdr:row>
      <xdr:rowOff>0</xdr:rowOff>
    </xdr:from>
    <xdr:ext cx="8610600" cy="1143000"/>
    <xdr:sp macro="" textlink="">
      <xdr:nvSpPr>
        <xdr:cNvPr id="167411116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235</xdr:row>
      <xdr:rowOff>0</xdr:rowOff>
    </xdr:from>
    <xdr:ext cx="8610600" cy="666750"/>
    <xdr:sp macro="" textlink="">
      <xdr:nvSpPr>
        <xdr:cNvPr id="167411117" name="Shape 21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1</xdr:col>
      <xdr:colOff>0</xdr:colOff>
      <xdr:row>265</xdr:row>
      <xdr:rowOff>0</xdr:rowOff>
    </xdr:from>
    <xdr:ext cx="2876550" cy="104775"/>
    <xdr:sp macro="" textlink="">
      <xdr:nvSpPr>
        <xdr:cNvPr id="167411118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265</xdr:row>
      <xdr:rowOff>0</xdr:rowOff>
    </xdr:from>
    <xdr:ext cx="2886075" cy="114300"/>
    <xdr:sp macro="" textlink="">
      <xdr:nvSpPr>
        <xdr:cNvPr id="167411119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265</xdr:row>
      <xdr:rowOff>0</xdr:rowOff>
    </xdr:from>
    <xdr:ext cx="2514600" cy="104775"/>
    <xdr:sp macro="" textlink="">
      <xdr:nvSpPr>
        <xdr:cNvPr id="167411120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266</xdr:row>
      <xdr:rowOff>0</xdr:rowOff>
    </xdr:from>
    <xdr:ext cx="8610600" cy="1143000"/>
    <xdr:sp macro="" textlink="">
      <xdr:nvSpPr>
        <xdr:cNvPr id="167411121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268</xdr:row>
      <xdr:rowOff>0</xdr:rowOff>
    </xdr:from>
    <xdr:ext cx="8610600" cy="666750"/>
    <xdr:sp macro="" textlink="">
      <xdr:nvSpPr>
        <xdr:cNvPr id="167411122" name="Shape 22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0" cap="none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CITY INFORMATION MANAGEMENT</a:t>
          </a:r>
          <a:endParaRPr sz="2400"/>
        </a:p>
      </xdr:txBody>
    </xdr:sp>
    <xdr:clientData fLocksWithSheet="0"/>
  </xdr:oneCellAnchor>
  <xdr:oneCellAnchor>
    <xdr:from>
      <xdr:col>34</xdr:col>
      <xdr:colOff>104775</xdr:colOff>
      <xdr:row>2</xdr:row>
      <xdr:rowOff>76200</xdr:rowOff>
    </xdr:from>
    <xdr:ext cx="1714500" cy="990600"/>
    <xdr:pic>
      <xdr:nvPicPr>
        <xdr:cNvPr id="167411123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101</xdr:row>
      <xdr:rowOff>76200</xdr:rowOff>
    </xdr:from>
    <xdr:ext cx="1704975" cy="1038225"/>
    <xdr:pic>
      <xdr:nvPicPr>
        <xdr:cNvPr id="167411124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134</xdr:row>
      <xdr:rowOff>76200</xdr:rowOff>
    </xdr:from>
    <xdr:ext cx="1704975" cy="1038225"/>
    <xdr:pic>
      <xdr:nvPicPr>
        <xdr:cNvPr id="167411125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167</xdr:row>
      <xdr:rowOff>76200</xdr:rowOff>
    </xdr:from>
    <xdr:ext cx="1704975" cy="1038225"/>
    <xdr:pic>
      <xdr:nvPicPr>
        <xdr:cNvPr id="167411126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332</xdr:row>
      <xdr:rowOff>76200</xdr:rowOff>
    </xdr:from>
    <xdr:ext cx="1704975" cy="1038225"/>
    <xdr:pic>
      <xdr:nvPicPr>
        <xdr:cNvPr id="167411127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365</xdr:row>
      <xdr:rowOff>76200</xdr:rowOff>
    </xdr:from>
    <xdr:ext cx="1704975" cy="1038225"/>
    <xdr:pic>
      <xdr:nvPicPr>
        <xdr:cNvPr id="167411129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68</xdr:row>
      <xdr:rowOff>76200</xdr:rowOff>
    </xdr:from>
    <xdr:ext cx="1704975" cy="1038225"/>
    <xdr:pic>
      <xdr:nvPicPr>
        <xdr:cNvPr id="167411130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299</xdr:row>
      <xdr:rowOff>76200</xdr:rowOff>
    </xdr:from>
    <xdr:ext cx="1704975" cy="1038225"/>
    <xdr:pic>
      <xdr:nvPicPr>
        <xdr:cNvPr id="167411131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398</xdr:row>
      <xdr:rowOff>76200</xdr:rowOff>
    </xdr:from>
    <xdr:ext cx="1704975" cy="1038225"/>
    <xdr:pic>
      <xdr:nvPicPr>
        <xdr:cNvPr id="167411132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431</xdr:row>
      <xdr:rowOff>76200</xdr:rowOff>
    </xdr:from>
    <xdr:ext cx="1704975" cy="1038225"/>
    <xdr:pic>
      <xdr:nvPicPr>
        <xdr:cNvPr id="167411133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87</xdr:row>
      <xdr:rowOff>0</xdr:rowOff>
    </xdr:from>
    <xdr:ext cx="1200150" cy="2028825"/>
    <xdr:pic>
      <xdr:nvPicPr>
        <xdr:cNvPr id="167411134" name="image1.png"/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464</xdr:row>
      <xdr:rowOff>76200</xdr:rowOff>
    </xdr:from>
    <xdr:ext cx="1704975" cy="1038225"/>
    <xdr:pic>
      <xdr:nvPicPr>
        <xdr:cNvPr id="167411135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200</xdr:row>
      <xdr:rowOff>76200</xdr:rowOff>
    </xdr:from>
    <xdr:ext cx="1704975" cy="1038225"/>
    <xdr:pic>
      <xdr:nvPicPr>
        <xdr:cNvPr id="8015296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497</xdr:row>
      <xdr:rowOff>76200</xdr:rowOff>
    </xdr:from>
    <xdr:ext cx="1704975" cy="1038225"/>
    <xdr:pic>
      <xdr:nvPicPr>
        <xdr:cNvPr id="8015297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35</xdr:row>
      <xdr:rowOff>76200</xdr:rowOff>
    </xdr:from>
    <xdr:ext cx="1704975" cy="1038225"/>
    <xdr:pic>
      <xdr:nvPicPr>
        <xdr:cNvPr id="8015298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233</xdr:row>
      <xdr:rowOff>76200</xdr:rowOff>
    </xdr:from>
    <xdr:ext cx="1704975" cy="1038225"/>
    <xdr:pic>
      <xdr:nvPicPr>
        <xdr:cNvPr id="8015300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266</xdr:row>
      <xdr:rowOff>76200</xdr:rowOff>
    </xdr:from>
    <xdr:ext cx="1704975" cy="1038225"/>
    <xdr:pic>
      <xdr:nvPicPr>
        <xdr:cNvPr id="8015301" name="image2.pn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248</xdr:row>
      <xdr:rowOff>0</xdr:rowOff>
    </xdr:from>
    <xdr:ext cx="4000500" cy="2714625"/>
    <xdr:graphicFrame macro="">
      <xdr:nvGraphicFramePr>
        <xdr:cNvPr id="777776955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23</xdr:col>
      <xdr:colOff>0</xdr:colOff>
      <xdr:row>248</xdr:row>
      <xdr:rowOff>0</xdr:rowOff>
    </xdr:from>
    <xdr:ext cx="4000500" cy="2714625"/>
    <xdr:graphicFrame macro="">
      <xdr:nvGraphicFramePr>
        <xdr:cNvPr id="837054394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0</xdr:colOff>
      <xdr:row>281</xdr:row>
      <xdr:rowOff>0</xdr:rowOff>
    </xdr:from>
    <xdr:ext cx="4000500" cy="2714625"/>
    <xdr:graphicFrame macro="">
      <xdr:nvGraphicFramePr>
        <xdr:cNvPr id="177961033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23</xdr:col>
      <xdr:colOff>0</xdr:colOff>
      <xdr:row>281</xdr:row>
      <xdr:rowOff>0</xdr:rowOff>
    </xdr:from>
    <xdr:ext cx="4000500" cy="2714625"/>
    <xdr:graphicFrame macro="">
      <xdr:nvGraphicFramePr>
        <xdr:cNvPr id="643967410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0</xdr:colOff>
      <xdr:row>215</xdr:row>
      <xdr:rowOff>0</xdr:rowOff>
    </xdr:from>
    <xdr:ext cx="8401050" cy="2743200"/>
    <xdr:graphicFrame macro="">
      <xdr:nvGraphicFramePr>
        <xdr:cNvPr id="1220954417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</xdr:col>
      <xdr:colOff>0</xdr:colOff>
      <xdr:row>21</xdr:row>
      <xdr:rowOff>0</xdr:rowOff>
    </xdr:from>
    <xdr:ext cx="4000500" cy="2028825"/>
    <xdr:graphicFrame macro="">
      <xdr:nvGraphicFramePr>
        <xdr:cNvPr id="1373477282" name="Chart 40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23</xdr:col>
      <xdr:colOff>0</xdr:colOff>
      <xdr:row>21</xdr:row>
      <xdr:rowOff>0</xdr:rowOff>
    </xdr:from>
    <xdr:ext cx="4000500" cy="2028825"/>
    <xdr:graphicFrame macro="">
      <xdr:nvGraphicFramePr>
        <xdr:cNvPr id="1515580291" name="Chart 4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</xdr:col>
      <xdr:colOff>0</xdr:colOff>
      <xdr:row>150</xdr:row>
      <xdr:rowOff>0</xdr:rowOff>
    </xdr:from>
    <xdr:ext cx="4000500" cy="2533650"/>
    <xdr:graphicFrame macro="">
      <xdr:nvGraphicFramePr>
        <xdr:cNvPr id="549967512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</xdr:col>
      <xdr:colOff>0</xdr:colOff>
      <xdr:row>186</xdr:row>
      <xdr:rowOff>0</xdr:rowOff>
    </xdr:from>
    <xdr:ext cx="4000500" cy="1990725"/>
    <xdr:graphicFrame macro="">
      <xdr:nvGraphicFramePr>
        <xdr:cNvPr id="926567079" name="Chart 4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23</xdr:col>
      <xdr:colOff>0</xdr:colOff>
      <xdr:row>186</xdr:row>
      <xdr:rowOff>0</xdr:rowOff>
    </xdr:from>
    <xdr:ext cx="4200525" cy="1990725"/>
    <xdr:graphicFrame macro="">
      <xdr:nvGraphicFramePr>
        <xdr:cNvPr id="2107224238" name="Chart 4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</xdr:col>
      <xdr:colOff>0</xdr:colOff>
      <xdr:row>54</xdr:row>
      <xdr:rowOff>0</xdr:rowOff>
    </xdr:from>
    <xdr:ext cx="4000500" cy="1990725"/>
    <xdr:graphicFrame macro="">
      <xdr:nvGraphicFramePr>
        <xdr:cNvPr id="1654342436" name="Chart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23</xdr:col>
      <xdr:colOff>0</xdr:colOff>
      <xdr:row>54</xdr:row>
      <xdr:rowOff>0</xdr:rowOff>
    </xdr:from>
    <xdr:ext cx="4000500" cy="1990725"/>
    <xdr:graphicFrame macro="">
      <xdr:nvGraphicFramePr>
        <xdr:cNvPr id="2091638101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</xdr:col>
      <xdr:colOff>0</xdr:colOff>
      <xdr:row>87</xdr:row>
      <xdr:rowOff>0</xdr:rowOff>
    </xdr:from>
    <xdr:ext cx="4000500" cy="1990725"/>
    <xdr:graphicFrame macro="">
      <xdr:nvGraphicFramePr>
        <xdr:cNvPr id="2140288174" name="Chart 47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23</xdr:col>
      <xdr:colOff>0</xdr:colOff>
      <xdr:row>87</xdr:row>
      <xdr:rowOff>0</xdr:rowOff>
    </xdr:from>
    <xdr:ext cx="4200525" cy="1990725"/>
    <xdr:graphicFrame macro="">
      <xdr:nvGraphicFramePr>
        <xdr:cNvPr id="2001829407" name="Chart 48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</xdr:col>
      <xdr:colOff>0</xdr:colOff>
      <xdr:row>110</xdr:row>
      <xdr:rowOff>0</xdr:rowOff>
    </xdr:from>
    <xdr:ext cx="4000500" cy="1838325"/>
    <xdr:graphicFrame macro="">
      <xdr:nvGraphicFramePr>
        <xdr:cNvPr id="1160605501" name="Chart 49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23</xdr:col>
      <xdr:colOff>0</xdr:colOff>
      <xdr:row>110</xdr:row>
      <xdr:rowOff>0</xdr:rowOff>
    </xdr:from>
    <xdr:ext cx="4200525" cy="1838325"/>
    <xdr:graphicFrame macro="">
      <xdr:nvGraphicFramePr>
        <xdr:cNvPr id="450410159" name="Chart 50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</xdr:col>
      <xdr:colOff>0</xdr:colOff>
      <xdr:row>121</xdr:row>
      <xdr:rowOff>0</xdr:rowOff>
    </xdr:from>
    <xdr:ext cx="4000500" cy="1838325"/>
    <xdr:graphicFrame macro="">
      <xdr:nvGraphicFramePr>
        <xdr:cNvPr id="809278607" name="Chart 5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23</xdr:col>
      <xdr:colOff>0</xdr:colOff>
      <xdr:row>121</xdr:row>
      <xdr:rowOff>0</xdr:rowOff>
    </xdr:from>
    <xdr:ext cx="4200525" cy="1838325"/>
    <xdr:graphicFrame macro="">
      <xdr:nvGraphicFramePr>
        <xdr:cNvPr id="762825110" name="Chart 5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</xdr:col>
      <xdr:colOff>0</xdr:colOff>
      <xdr:row>133</xdr:row>
      <xdr:rowOff>0</xdr:rowOff>
    </xdr:from>
    <xdr:ext cx="2876550" cy="104775"/>
    <xdr:sp macro="" textlink="">
      <xdr:nvSpPr>
        <xdr:cNvPr id="3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133</xdr:row>
      <xdr:rowOff>0</xdr:rowOff>
    </xdr:from>
    <xdr:ext cx="2886075" cy="114300"/>
    <xdr:sp macro="" textlink="">
      <xdr:nvSpPr>
        <xdr:cNvPr id="4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133</xdr:row>
      <xdr:rowOff>0</xdr:rowOff>
    </xdr:from>
    <xdr:ext cx="2514600" cy="104775"/>
    <xdr:sp macro="" textlink="">
      <xdr:nvSpPr>
        <xdr:cNvPr id="5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134</xdr:row>
      <xdr:rowOff>0</xdr:rowOff>
    </xdr:from>
    <xdr:ext cx="8610600" cy="1143000"/>
    <xdr:sp macro="" textlink="">
      <xdr:nvSpPr>
        <xdr:cNvPr id="6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136</xdr:row>
      <xdr:rowOff>0</xdr:rowOff>
    </xdr:from>
    <xdr:ext cx="8610600" cy="666750"/>
    <xdr:sp macro="" textlink="">
      <xdr:nvSpPr>
        <xdr:cNvPr id="23" name="Shape 23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2876550" cy="104775"/>
    <xdr:sp macro="" textlink="">
      <xdr:nvSpPr>
        <xdr:cNvPr id="2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</xdr:row>
      <xdr:rowOff>0</xdr:rowOff>
    </xdr:from>
    <xdr:ext cx="2886075" cy="114300"/>
    <xdr:sp macro="" textlink="">
      <xdr:nvSpPr>
        <xdr:cNvPr id="7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</xdr:row>
      <xdr:rowOff>0</xdr:rowOff>
    </xdr:from>
    <xdr:ext cx="2514600" cy="104775"/>
    <xdr:sp macro="" textlink="">
      <xdr:nvSpPr>
        <xdr:cNvPr id="8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8610600" cy="1143000"/>
    <xdr:sp macro="" textlink="">
      <xdr:nvSpPr>
        <xdr:cNvPr id="9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4</xdr:row>
      <xdr:rowOff>0</xdr:rowOff>
    </xdr:from>
    <xdr:ext cx="8610600" cy="666750"/>
    <xdr:sp macro="" textlink="">
      <xdr:nvSpPr>
        <xdr:cNvPr id="24" name="Shape 24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34</xdr:row>
      <xdr:rowOff>0</xdr:rowOff>
    </xdr:from>
    <xdr:ext cx="2876550" cy="104775"/>
    <xdr:sp macro="" textlink="">
      <xdr:nvSpPr>
        <xdr:cNvPr id="10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34</xdr:row>
      <xdr:rowOff>0</xdr:rowOff>
    </xdr:from>
    <xdr:ext cx="2886075" cy="114300"/>
    <xdr:sp macro="" textlink="">
      <xdr:nvSpPr>
        <xdr:cNvPr id="11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34</xdr:row>
      <xdr:rowOff>0</xdr:rowOff>
    </xdr:from>
    <xdr:ext cx="2514600" cy="104775"/>
    <xdr:sp macro="" textlink="">
      <xdr:nvSpPr>
        <xdr:cNvPr id="12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35</xdr:row>
      <xdr:rowOff>0</xdr:rowOff>
    </xdr:from>
    <xdr:ext cx="8610600" cy="1143000"/>
    <xdr:sp macro="" textlink="">
      <xdr:nvSpPr>
        <xdr:cNvPr id="13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37</xdr:row>
      <xdr:rowOff>0</xdr:rowOff>
    </xdr:from>
    <xdr:ext cx="8610600" cy="666750"/>
    <xdr:sp macro="" textlink="">
      <xdr:nvSpPr>
        <xdr:cNvPr id="25" name="Shape 25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199</xdr:row>
      <xdr:rowOff>0</xdr:rowOff>
    </xdr:from>
    <xdr:ext cx="2876550" cy="104775"/>
    <xdr:sp macro="" textlink="">
      <xdr:nvSpPr>
        <xdr:cNvPr id="14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199</xdr:row>
      <xdr:rowOff>0</xdr:rowOff>
    </xdr:from>
    <xdr:ext cx="2886075" cy="114300"/>
    <xdr:sp macro="" textlink="">
      <xdr:nvSpPr>
        <xdr:cNvPr id="15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199</xdr:row>
      <xdr:rowOff>0</xdr:rowOff>
    </xdr:from>
    <xdr:ext cx="2514600" cy="104775"/>
    <xdr:sp macro="" textlink="">
      <xdr:nvSpPr>
        <xdr:cNvPr id="16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200</xdr:row>
      <xdr:rowOff>0</xdr:rowOff>
    </xdr:from>
    <xdr:ext cx="8610600" cy="1143000"/>
    <xdr:sp macro="" textlink="">
      <xdr:nvSpPr>
        <xdr:cNvPr id="17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202</xdr:row>
      <xdr:rowOff>0</xdr:rowOff>
    </xdr:from>
    <xdr:ext cx="8610600" cy="666750"/>
    <xdr:sp macro="" textlink="">
      <xdr:nvSpPr>
        <xdr:cNvPr id="26" name="Shape 26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232</xdr:row>
      <xdr:rowOff>0</xdr:rowOff>
    </xdr:from>
    <xdr:ext cx="2876550" cy="104775"/>
    <xdr:sp macro="" textlink="">
      <xdr:nvSpPr>
        <xdr:cNvPr id="18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232</xdr:row>
      <xdr:rowOff>0</xdr:rowOff>
    </xdr:from>
    <xdr:ext cx="2886075" cy="114300"/>
    <xdr:sp macro="" textlink="">
      <xdr:nvSpPr>
        <xdr:cNvPr id="19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232</xdr:row>
      <xdr:rowOff>0</xdr:rowOff>
    </xdr:from>
    <xdr:ext cx="2514600" cy="104775"/>
    <xdr:sp macro="" textlink="">
      <xdr:nvSpPr>
        <xdr:cNvPr id="20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233</xdr:row>
      <xdr:rowOff>0</xdr:rowOff>
    </xdr:from>
    <xdr:ext cx="8610600" cy="1143000"/>
    <xdr:sp macro="" textlink="">
      <xdr:nvSpPr>
        <xdr:cNvPr id="21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235</xdr:row>
      <xdr:rowOff>0</xdr:rowOff>
    </xdr:from>
    <xdr:ext cx="8610600" cy="666750"/>
    <xdr:sp macro="" textlink="">
      <xdr:nvSpPr>
        <xdr:cNvPr id="27" name="Shape 27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265</xdr:row>
      <xdr:rowOff>0</xdr:rowOff>
    </xdr:from>
    <xdr:ext cx="2876550" cy="104775"/>
    <xdr:sp macro="" textlink="">
      <xdr:nvSpPr>
        <xdr:cNvPr id="22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265</xdr:row>
      <xdr:rowOff>0</xdr:rowOff>
    </xdr:from>
    <xdr:ext cx="2886075" cy="114300"/>
    <xdr:sp macro="" textlink="">
      <xdr:nvSpPr>
        <xdr:cNvPr id="28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265</xdr:row>
      <xdr:rowOff>0</xdr:rowOff>
    </xdr:from>
    <xdr:ext cx="2514600" cy="104775"/>
    <xdr:sp macro="" textlink="">
      <xdr:nvSpPr>
        <xdr:cNvPr id="29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266</xdr:row>
      <xdr:rowOff>0</xdr:rowOff>
    </xdr:from>
    <xdr:ext cx="8610600" cy="1143000"/>
    <xdr:sp macro="" textlink="">
      <xdr:nvSpPr>
        <xdr:cNvPr id="30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268</xdr:row>
      <xdr:rowOff>0</xdr:rowOff>
    </xdr:from>
    <xdr:ext cx="8610600" cy="666750"/>
    <xdr:sp macro="" textlink="">
      <xdr:nvSpPr>
        <xdr:cNvPr id="31" name="Shape 28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166</xdr:row>
      <xdr:rowOff>0</xdr:rowOff>
    </xdr:from>
    <xdr:ext cx="2876550" cy="104775"/>
    <xdr:sp macro="" textlink="">
      <xdr:nvSpPr>
        <xdr:cNvPr id="177961024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166</xdr:row>
      <xdr:rowOff>0</xdr:rowOff>
    </xdr:from>
    <xdr:ext cx="2886075" cy="114300"/>
    <xdr:sp macro="" textlink="">
      <xdr:nvSpPr>
        <xdr:cNvPr id="177961025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166</xdr:row>
      <xdr:rowOff>0</xdr:rowOff>
    </xdr:from>
    <xdr:ext cx="2514600" cy="104775"/>
    <xdr:sp macro="" textlink="">
      <xdr:nvSpPr>
        <xdr:cNvPr id="177961026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167</xdr:row>
      <xdr:rowOff>0</xdr:rowOff>
    </xdr:from>
    <xdr:ext cx="8610600" cy="1143000"/>
    <xdr:sp macro="" textlink="">
      <xdr:nvSpPr>
        <xdr:cNvPr id="177961027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169</xdr:row>
      <xdr:rowOff>0</xdr:rowOff>
    </xdr:from>
    <xdr:ext cx="8610600" cy="666750"/>
    <xdr:sp macro="" textlink="">
      <xdr:nvSpPr>
        <xdr:cNvPr id="177961028" name="Shape 29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67</xdr:row>
      <xdr:rowOff>0</xdr:rowOff>
    </xdr:from>
    <xdr:ext cx="2876550" cy="104775"/>
    <xdr:sp macro="" textlink="">
      <xdr:nvSpPr>
        <xdr:cNvPr id="177961029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67</xdr:row>
      <xdr:rowOff>0</xdr:rowOff>
    </xdr:from>
    <xdr:ext cx="2886075" cy="114300"/>
    <xdr:sp macro="" textlink="">
      <xdr:nvSpPr>
        <xdr:cNvPr id="177961030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67</xdr:row>
      <xdr:rowOff>0</xdr:rowOff>
    </xdr:from>
    <xdr:ext cx="2514600" cy="104775"/>
    <xdr:sp macro="" textlink="">
      <xdr:nvSpPr>
        <xdr:cNvPr id="177961031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68</xdr:row>
      <xdr:rowOff>0</xdr:rowOff>
    </xdr:from>
    <xdr:ext cx="8610600" cy="1143000"/>
    <xdr:sp macro="" textlink="">
      <xdr:nvSpPr>
        <xdr:cNvPr id="177961032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70</xdr:row>
      <xdr:rowOff>0</xdr:rowOff>
    </xdr:from>
    <xdr:ext cx="8610600" cy="666750"/>
    <xdr:sp macro="" textlink="">
      <xdr:nvSpPr>
        <xdr:cNvPr id="177961034" name="Shape 30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1</xdr:col>
      <xdr:colOff>0</xdr:colOff>
      <xdr:row>100</xdr:row>
      <xdr:rowOff>0</xdr:rowOff>
    </xdr:from>
    <xdr:ext cx="2876550" cy="104775"/>
    <xdr:sp macro="" textlink="">
      <xdr:nvSpPr>
        <xdr:cNvPr id="177961035" name="Shape 3"/>
        <xdr:cNvSpPr/>
      </xdr:nvSpPr>
      <xdr:spPr>
        <a:xfrm>
          <a:off x="3912488" y="3732375"/>
          <a:ext cx="2867025" cy="95250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29</xdr:col>
      <xdr:colOff>123825</xdr:colOff>
      <xdr:row>100</xdr:row>
      <xdr:rowOff>0</xdr:rowOff>
    </xdr:from>
    <xdr:ext cx="2886075" cy="114300"/>
    <xdr:sp macro="" textlink="">
      <xdr:nvSpPr>
        <xdr:cNvPr id="177961036" name="Shape 4"/>
        <xdr:cNvSpPr/>
      </xdr:nvSpPr>
      <xdr:spPr>
        <a:xfrm>
          <a:off x="3907725" y="3727613"/>
          <a:ext cx="2876550" cy="104775"/>
        </a:xfrm>
        <a:prstGeom prst="rect">
          <a:avLst/>
        </a:prstGeom>
        <a:solidFill>
          <a:srgbClr val="AEABAB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16</xdr:col>
      <xdr:colOff>19050</xdr:colOff>
      <xdr:row>100</xdr:row>
      <xdr:rowOff>0</xdr:rowOff>
    </xdr:from>
    <xdr:ext cx="2514600" cy="104775"/>
    <xdr:sp macro="" textlink="">
      <xdr:nvSpPr>
        <xdr:cNvPr id="177961037" name="Shape 5"/>
        <xdr:cNvSpPr/>
      </xdr:nvSpPr>
      <xdr:spPr>
        <a:xfrm>
          <a:off x="4093463" y="3732375"/>
          <a:ext cx="2505075" cy="95250"/>
        </a:xfrm>
        <a:prstGeom prst="rect">
          <a:avLst/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101</xdr:row>
      <xdr:rowOff>0</xdr:rowOff>
    </xdr:from>
    <xdr:ext cx="8610600" cy="1143000"/>
    <xdr:sp macro="" textlink="">
      <xdr:nvSpPr>
        <xdr:cNvPr id="177961038" name="Shape 6"/>
        <xdr:cNvSpPr/>
      </xdr:nvSpPr>
      <xdr:spPr>
        <a:xfrm>
          <a:off x="1045463" y="3213263"/>
          <a:ext cx="8601075" cy="1133475"/>
        </a:xfrm>
        <a:prstGeom prst="rect">
          <a:avLst/>
        </a:prstGeom>
        <a:solidFill>
          <a:srgbClr val="59595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103</xdr:row>
      <xdr:rowOff>0</xdr:rowOff>
    </xdr:from>
    <xdr:ext cx="8610600" cy="666750"/>
    <xdr:sp macro="" textlink="">
      <xdr:nvSpPr>
        <xdr:cNvPr id="177961039" name="Shape 31"/>
        <xdr:cNvSpPr/>
      </xdr:nvSpPr>
      <xdr:spPr>
        <a:xfrm>
          <a:off x="1045463" y="3451388"/>
          <a:ext cx="8601075" cy="657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2500"/>
            <a:buFont typeface="Microsoft JhengHei"/>
            <a:buNone/>
          </a:pPr>
          <a:r>
            <a:rPr lang="en-US" sz="2500">
              <a:latin typeface="Microsoft JhengHei"/>
              <a:ea typeface="Microsoft JhengHei"/>
              <a:cs typeface="Microsoft JhengHei"/>
              <a:sym typeface="Microsoft JhengHei"/>
            </a:rPr>
            <a:t>CONTROLE E GESTÃO DE INFORMAÇÕES</a:t>
          </a:r>
          <a:endParaRPr sz="2500"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34</xdr:col>
      <xdr:colOff>104775</xdr:colOff>
      <xdr:row>134</xdr:row>
      <xdr:rowOff>76200</xdr:rowOff>
    </xdr:from>
    <xdr:ext cx="1714500" cy="990600"/>
    <xdr:pic>
      <xdr:nvPicPr>
        <xdr:cNvPr id="177961040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2</xdr:row>
      <xdr:rowOff>76200</xdr:rowOff>
    </xdr:from>
    <xdr:ext cx="1704975" cy="1038225"/>
    <xdr:pic>
      <xdr:nvPicPr>
        <xdr:cNvPr id="177961041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35</xdr:row>
      <xdr:rowOff>76200</xdr:rowOff>
    </xdr:from>
    <xdr:ext cx="1704975" cy="1038225"/>
    <xdr:pic>
      <xdr:nvPicPr>
        <xdr:cNvPr id="177961042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200</xdr:row>
      <xdr:rowOff>76200</xdr:rowOff>
    </xdr:from>
    <xdr:ext cx="1704975" cy="1038225"/>
    <xdr:pic>
      <xdr:nvPicPr>
        <xdr:cNvPr id="177961043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233</xdr:row>
      <xdr:rowOff>76200</xdr:rowOff>
    </xdr:from>
    <xdr:ext cx="1704975" cy="1038225"/>
    <xdr:pic>
      <xdr:nvPicPr>
        <xdr:cNvPr id="177961044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266</xdr:row>
      <xdr:rowOff>76200</xdr:rowOff>
    </xdr:from>
    <xdr:ext cx="1704975" cy="1038225"/>
    <xdr:pic>
      <xdr:nvPicPr>
        <xdr:cNvPr id="177961045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167</xdr:row>
      <xdr:rowOff>76200</xdr:rowOff>
    </xdr:from>
    <xdr:ext cx="1704975" cy="1038225"/>
    <xdr:pic>
      <xdr:nvPicPr>
        <xdr:cNvPr id="177961046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68</xdr:row>
      <xdr:rowOff>76200</xdr:rowOff>
    </xdr:from>
    <xdr:ext cx="1704975" cy="1038225"/>
    <xdr:pic>
      <xdr:nvPicPr>
        <xdr:cNvPr id="177961047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104775</xdr:colOff>
      <xdr:row>101</xdr:row>
      <xdr:rowOff>76200</xdr:rowOff>
    </xdr:from>
    <xdr:ext cx="1704975" cy="1038225"/>
    <xdr:pic>
      <xdr:nvPicPr>
        <xdr:cNvPr id="177961048" name="image2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323851</xdr:colOff>
      <xdr:row>26</xdr:row>
      <xdr:rowOff>76200</xdr:rowOff>
    </xdr:from>
    <xdr:ext cx="6591300" cy="2609850"/>
    <xdr:graphicFrame macro="">
      <xdr:nvGraphicFramePr>
        <xdr:cNvPr id="383952137" name="Chart 9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.mte.gov.br/bgcaged/login.ph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ados.gov.br/" TargetMode="External"/><Relationship Id="rId3" Type="http://schemas.openxmlformats.org/officeDocument/2006/relationships/hyperlink" Target="https://datasebrae.com.br/totaldeempresas/" TargetMode="External"/><Relationship Id="rId7" Type="http://schemas.openxmlformats.org/officeDocument/2006/relationships/hyperlink" Target="http://www.ipeadata.gov.br/Default.aspx" TargetMode="External"/><Relationship Id="rId2" Type="http://schemas.openxmlformats.org/officeDocument/2006/relationships/hyperlink" Target="https://datasebrae.com.br/biblioteca-de-estudos-e-pesquisas-sp/alto-tiete-sumario-executivo/" TargetMode="External"/><Relationship Id="rId1" Type="http://schemas.openxmlformats.org/officeDocument/2006/relationships/hyperlink" Target="https://meumunicipio.org.br/perfil-municipio/3530607-Mogi-das-Cruzes-SP" TargetMode="External"/><Relationship Id="rId6" Type="http://schemas.openxmlformats.org/officeDocument/2006/relationships/hyperlink" Target="https://www.econodata.com.br:8080/lista-empresas/SAO-PAULO/MOGI-DAS-CRUZES" TargetMode="External"/><Relationship Id="rId5" Type="http://schemas.openxmlformats.org/officeDocument/2006/relationships/hyperlink" Target="http://comexstat.mdic.gov.br/pt/municipio" TargetMode="External"/><Relationship Id="rId10" Type="http://schemas.openxmlformats.org/officeDocument/2006/relationships/hyperlink" Target="https://desafiosdosmunicipios.com.br/" TargetMode="External"/><Relationship Id="rId4" Type="http://schemas.openxmlformats.org/officeDocument/2006/relationships/hyperlink" Target="https://perfil.seade.gov.br/" TargetMode="External"/><Relationship Id="rId9" Type="http://schemas.openxmlformats.org/officeDocument/2006/relationships/hyperlink" Target="http://www.atlasbrasil.org.br/rank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Y528"/>
  <sheetViews>
    <sheetView showGridLines="0" workbookViewId="0"/>
  </sheetViews>
  <sheetFormatPr defaultColWidth="14.42578125" defaultRowHeight="15" customHeight="1"/>
  <cols>
    <col min="1" max="48" width="3" customWidth="1"/>
    <col min="49" max="49" width="12.7109375" customWidth="1"/>
    <col min="50" max="50" width="9.28515625" customWidth="1"/>
    <col min="51" max="51" width="6.42578125" customWidth="1"/>
  </cols>
  <sheetData>
    <row r="1" spans="1:51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4" t="s">
        <v>2</v>
      </c>
      <c r="AX6" s="3"/>
      <c r="AY6" s="3">
        <f>AP43</f>
        <v>2018</v>
      </c>
    </row>
    <row r="7" spans="1:51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4" t="s">
        <v>3</v>
      </c>
      <c r="AX7" s="3" t="str">
        <f>AK142</f>
        <v>APRIL</v>
      </c>
      <c r="AY7" s="3">
        <f>AP142</f>
        <v>2021</v>
      </c>
    </row>
    <row r="8" spans="1:51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4" t="s">
        <v>4</v>
      </c>
      <c r="AX8" s="3" t="str">
        <f>AK175</f>
        <v>APRIL</v>
      </c>
      <c r="AY8" s="3">
        <f>AP175</f>
        <v>2021</v>
      </c>
    </row>
    <row r="9" spans="1:51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4" t="s">
        <v>5</v>
      </c>
      <c r="AX9" s="3"/>
      <c r="AY9" s="3">
        <f>AP208</f>
        <v>2017</v>
      </c>
    </row>
    <row r="10" spans="1:51" ht="14.25" customHeight="1">
      <c r="A10" s="3"/>
      <c r="B10" s="5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4" t="s">
        <v>7</v>
      </c>
      <c r="AX10" s="3" t="str">
        <f>AK241</f>
        <v>APRIL</v>
      </c>
      <c r="AY10" s="3">
        <f>AP241</f>
        <v>2021</v>
      </c>
    </row>
    <row r="11" spans="1:51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4" t="s">
        <v>7</v>
      </c>
      <c r="AX11" s="3" t="str">
        <f>AK274</f>
        <v>APRIL</v>
      </c>
      <c r="AY11" s="3">
        <f>AP274</f>
        <v>2021</v>
      </c>
    </row>
    <row r="12" spans="1:51" ht="14.25" customHeight="1">
      <c r="A12" s="3"/>
      <c r="B12" s="3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 t="s">
        <v>9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11</v>
      </c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4" t="s">
        <v>12</v>
      </c>
      <c r="AX12" s="3" t="str">
        <f>AK307</f>
        <v>APRIL</v>
      </c>
      <c r="AY12" s="3">
        <f>AP307</f>
        <v>2021</v>
      </c>
    </row>
    <row r="13" spans="1:51" ht="14.25" customHeight="1">
      <c r="A13" s="3"/>
      <c r="B13" s="167" t="e">
        <f>TEXT(#REF!*1000,"#.###")&amp;" | "&amp;#REF!</f>
        <v>#REF!</v>
      </c>
      <c r="C13" s="160"/>
      <c r="D13" s="160"/>
      <c r="E13" s="160"/>
      <c r="F13" s="160"/>
      <c r="G13" s="160"/>
      <c r="H13" s="160"/>
      <c r="I13" s="160"/>
      <c r="J13" s="162"/>
      <c r="K13" s="3"/>
      <c r="L13" s="3"/>
      <c r="M13" s="167" t="e">
        <f>TEXT(#REF!,"#.###")&amp;" | 951º"</f>
        <v>#REF!</v>
      </c>
      <c r="N13" s="160"/>
      <c r="O13" s="160"/>
      <c r="P13" s="160"/>
      <c r="Q13" s="160"/>
      <c r="R13" s="160"/>
      <c r="S13" s="160"/>
      <c r="T13" s="160"/>
      <c r="U13" s="162"/>
      <c r="V13" s="3"/>
      <c r="W13" s="3"/>
      <c r="X13" s="167" t="e">
        <f>TEXT(#REF!,"#.###")&amp;" | 53º"</f>
        <v>#REF!</v>
      </c>
      <c r="Y13" s="160"/>
      <c r="Z13" s="160"/>
      <c r="AA13" s="160"/>
      <c r="AB13" s="160"/>
      <c r="AC13" s="160"/>
      <c r="AD13" s="160"/>
      <c r="AE13" s="160"/>
      <c r="AF13" s="162"/>
      <c r="AG13" s="3"/>
      <c r="AH13" s="3"/>
      <c r="AI13" s="177" t="e">
        <f>#REF!</f>
        <v>#REF!</v>
      </c>
      <c r="AJ13" s="160"/>
      <c r="AK13" s="160"/>
      <c r="AL13" s="160"/>
      <c r="AM13" s="160"/>
      <c r="AN13" s="160"/>
      <c r="AO13" s="160"/>
      <c r="AP13" s="160"/>
      <c r="AQ13" s="162"/>
      <c r="AR13" s="3"/>
      <c r="AS13" s="3"/>
      <c r="AT13" s="3"/>
      <c r="AU13" s="3"/>
      <c r="AV13" s="3"/>
      <c r="AW13" s="4" t="s">
        <v>13</v>
      </c>
      <c r="AX13" s="3" t="str">
        <f>AK340</f>
        <v>APRIL</v>
      </c>
      <c r="AY13" s="3">
        <f>AP340</f>
        <v>2021</v>
      </c>
    </row>
    <row r="14" spans="1:51" ht="14.25" customHeight="1">
      <c r="A14" s="3"/>
      <c r="B14" s="168"/>
      <c r="C14" s="164"/>
      <c r="D14" s="164"/>
      <c r="E14" s="164"/>
      <c r="F14" s="164"/>
      <c r="G14" s="164"/>
      <c r="H14" s="164"/>
      <c r="I14" s="164"/>
      <c r="J14" s="166"/>
      <c r="K14" s="3"/>
      <c r="L14" s="3"/>
      <c r="M14" s="168"/>
      <c r="N14" s="164"/>
      <c r="O14" s="164"/>
      <c r="P14" s="164"/>
      <c r="Q14" s="164"/>
      <c r="R14" s="164"/>
      <c r="S14" s="164"/>
      <c r="T14" s="164"/>
      <c r="U14" s="166"/>
      <c r="V14" s="3"/>
      <c r="W14" s="3"/>
      <c r="X14" s="168"/>
      <c r="Y14" s="164"/>
      <c r="Z14" s="164"/>
      <c r="AA14" s="164"/>
      <c r="AB14" s="164"/>
      <c r="AC14" s="164"/>
      <c r="AD14" s="164"/>
      <c r="AE14" s="164"/>
      <c r="AF14" s="166"/>
      <c r="AG14" s="3"/>
      <c r="AH14" s="3"/>
      <c r="AI14" s="168"/>
      <c r="AJ14" s="164"/>
      <c r="AK14" s="164"/>
      <c r="AL14" s="164"/>
      <c r="AM14" s="164"/>
      <c r="AN14" s="164"/>
      <c r="AO14" s="164"/>
      <c r="AP14" s="164"/>
      <c r="AQ14" s="166"/>
      <c r="AR14" s="3"/>
      <c r="AS14" s="3"/>
      <c r="AT14" s="3"/>
      <c r="AU14" s="3"/>
      <c r="AV14" s="3"/>
      <c r="AW14" s="4" t="s">
        <v>14</v>
      </c>
      <c r="AX14" s="3" t="str">
        <f>AK352</f>
        <v>APRIL</v>
      </c>
      <c r="AY14" s="3">
        <f>AP352</f>
        <v>2021</v>
      </c>
    </row>
    <row r="15" spans="1:51" ht="14.25" customHeight="1">
      <c r="A15" s="3"/>
      <c r="B15" s="168"/>
      <c r="C15" s="164"/>
      <c r="D15" s="164"/>
      <c r="E15" s="164"/>
      <c r="F15" s="164"/>
      <c r="G15" s="164"/>
      <c r="H15" s="164"/>
      <c r="I15" s="164"/>
      <c r="J15" s="166"/>
      <c r="K15" s="3"/>
      <c r="L15" s="3"/>
      <c r="M15" s="168"/>
      <c r="N15" s="164"/>
      <c r="O15" s="164"/>
      <c r="P15" s="164"/>
      <c r="Q15" s="164"/>
      <c r="R15" s="164"/>
      <c r="S15" s="164"/>
      <c r="T15" s="164"/>
      <c r="U15" s="166"/>
      <c r="V15" s="3"/>
      <c r="W15" s="3"/>
      <c r="X15" s="168"/>
      <c r="Y15" s="164"/>
      <c r="Z15" s="164"/>
      <c r="AA15" s="164"/>
      <c r="AB15" s="164"/>
      <c r="AC15" s="164"/>
      <c r="AD15" s="164"/>
      <c r="AE15" s="164"/>
      <c r="AF15" s="166"/>
      <c r="AG15" s="3"/>
      <c r="AH15" s="3"/>
      <c r="AI15" s="168"/>
      <c r="AJ15" s="164"/>
      <c r="AK15" s="164"/>
      <c r="AL15" s="164"/>
      <c r="AM15" s="164"/>
      <c r="AN15" s="164"/>
      <c r="AO15" s="164"/>
      <c r="AP15" s="164"/>
      <c r="AQ15" s="166"/>
      <c r="AR15" s="3"/>
      <c r="AS15" s="3"/>
      <c r="AT15" s="3"/>
      <c r="AU15" s="3"/>
      <c r="AV15" s="3"/>
      <c r="AW15" s="4" t="s">
        <v>15</v>
      </c>
      <c r="AX15" s="3" t="str">
        <f>AK373</f>
        <v>APRIL</v>
      </c>
      <c r="AY15" s="3">
        <f>AP373</f>
        <v>2021</v>
      </c>
    </row>
    <row r="16" spans="1:51" ht="14.25" customHeight="1">
      <c r="A16" s="3"/>
      <c r="B16" s="168"/>
      <c r="C16" s="164"/>
      <c r="D16" s="164"/>
      <c r="E16" s="164"/>
      <c r="F16" s="164"/>
      <c r="G16" s="164"/>
      <c r="H16" s="164"/>
      <c r="I16" s="164"/>
      <c r="J16" s="166"/>
      <c r="K16" s="3"/>
      <c r="L16" s="3"/>
      <c r="M16" s="168"/>
      <c r="N16" s="164"/>
      <c r="O16" s="164"/>
      <c r="P16" s="164"/>
      <c r="Q16" s="164"/>
      <c r="R16" s="164"/>
      <c r="S16" s="164"/>
      <c r="T16" s="164"/>
      <c r="U16" s="166"/>
      <c r="V16" s="3"/>
      <c r="W16" s="3"/>
      <c r="X16" s="168"/>
      <c r="Y16" s="164"/>
      <c r="Z16" s="164"/>
      <c r="AA16" s="164"/>
      <c r="AB16" s="164"/>
      <c r="AC16" s="164"/>
      <c r="AD16" s="164"/>
      <c r="AE16" s="164"/>
      <c r="AF16" s="166"/>
      <c r="AG16" s="3"/>
      <c r="AH16" s="3"/>
      <c r="AI16" s="168"/>
      <c r="AJ16" s="164"/>
      <c r="AK16" s="164"/>
      <c r="AL16" s="164"/>
      <c r="AM16" s="164"/>
      <c r="AN16" s="164"/>
      <c r="AO16" s="164"/>
      <c r="AP16" s="164"/>
      <c r="AQ16" s="166"/>
      <c r="AR16" s="3"/>
      <c r="AS16" s="3"/>
      <c r="AT16" s="3"/>
      <c r="AU16" s="3"/>
      <c r="AV16" s="3"/>
      <c r="AW16" s="4" t="s">
        <v>16</v>
      </c>
      <c r="AX16" s="3">
        <f>AK406</f>
        <v>0</v>
      </c>
      <c r="AY16" s="3">
        <f>AP406</f>
        <v>2019</v>
      </c>
    </row>
    <row r="17" spans="1:51" ht="14.25" customHeight="1">
      <c r="A17" s="3"/>
      <c r="B17" s="169"/>
      <c r="C17" s="170"/>
      <c r="D17" s="170"/>
      <c r="E17" s="170"/>
      <c r="F17" s="170"/>
      <c r="G17" s="170"/>
      <c r="H17" s="170"/>
      <c r="I17" s="170"/>
      <c r="J17" s="171"/>
      <c r="K17" s="3"/>
      <c r="L17" s="3"/>
      <c r="M17" s="169"/>
      <c r="N17" s="170"/>
      <c r="O17" s="170"/>
      <c r="P17" s="170"/>
      <c r="Q17" s="170"/>
      <c r="R17" s="170"/>
      <c r="S17" s="170"/>
      <c r="T17" s="170"/>
      <c r="U17" s="171"/>
      <c r="V17" s="3"/>
      <c r="W17" s="3"/>
      <c r="X17" s="169"/>
      <c r="Y17" s="170"/>
      <c r="Z17" s="170"/>
      <c r="AA17" s="170"/>
      <c r="AB17" s="170"/>
      <c r="AC17" s="170"/>
      <c r="AD17" s="170"/>
      <c r="AE17" s="170"/>
      <c r="AF17" s="171"/>
      <c r="AG17" s="3"/>
      <c r="AH17" s="3"/>
      <c r="AI17" s="169"/>
      <c r="AJ17" s="170"/>
      <c r="AK17" s="170"/>
      <c r="AL17" s="170"/>
      <c r="AM17" s="170"/>
      <c r="AN17" s="170"/>
      <c r="AO17" s="170"/>
      <c r="AP17" s="170"/>
      <c r="AQ17" s="171"/>
      <c r="AR17" s="3"/>
      <c r="AS17" s="3"/>
      <c r="AT17" s="3"/>
      <c r="AU17" s="3"/>
      <c r="AV17" s="3"/>
      <c r="AW17" s="4" t="s">
        <v>16</v>
      </c>
      <c r="AX17" s="3">
        <f>AK439</f>
        <v>0</v>
      </c>
      <c r="AY17" s="3">
        <f>AP439</f>
        <v>2019</v>
      </c>
    </row>
    <row r="18" spans="1:51" ht="14.25" customHeight="1">
      <c r="A18" s="3"/>
      <c r="B18" s="6"/>
      <c r="C18" s="3"/>
      <c r="D18" s="3"/>
      <c r="E18" s="3"/>
      <c r="F18" s="3"/>
      <c r="G18" s="3"/>
      <c r="H18" s="156" t="e">
        <f>#REF!</f>
        <v>#REF!</v>
      </c>
      <c r="I18" s="157"/>
      <c r="J18" s="158"/>
      <c r="K18" s="3"/>
      <c r="L18" s="3"/>
      <c r="M18" s="3"/>
      <c r="N18" s="3"/>
      <c r="O18" s="3"/>
      <c r="P18" s="3"/>
      <c r="Q18" s="3"/>
      <c r="R18" s="3"/>
      <c r="S18" s="156" t="e">
        <f>#REF!</f>
        <v>#REF!</v>
      </c>
      <c r="T18" s="157"/>
      <c r="U18" s="158"/>
      <c r="V18" s="3"/>
      <c r="W18" s="3"/>
      <c r="X18" s="3"/>
      <c r="Y18" s="3"/>
      <c r="Z18" s="3"/>
      <c r="AA18" s="3"/>
      <c r="AB18" s="3"/>
      <c r="AC18" s="3"/>
      <c r="AD18" s="156" t="e">
        <f>#REF!</f>
        <v>#REF!</v>
      </c>
      <c r="AE18" s="157"/>
      <c r="AF18" s="158"/>
      <c r="AG18" s="3"/>
      <c r="AH18" s="3"/>
      <c r="AI18" s="3"/>
      <c r="AJ18" s="3"/>
      <c r="AK18" s="3"/>
      <c r="AL18" s="3"/>
      <c r="AM18" s="3"/>
      <c r="AN18" s="3"/>
      <c r="AO18" s="156" t="e">
        <f>#REF!</f>
        <v>#REF!</v>
      </c>
      <c r="AP18" s="157"/>
      <c r="AQ18" s="158"/>
      <c r="AR18" s="3"/>
      <c r="AS18" s="3"/>
      <c r="AT18" s="3"/>
      <c r="AU18" s="3"/>
      <c r="AV18" s="3"/>
      <c r="AW18" s="4" t="s">
        <v>17</v>
      </c>
      <c r="AX18" s="3">
        <f>AK472</f>
        <v>0</v>
      </c>
      <c r="AY18" s="3">
        <f>AP472</f>
        <v>2019</v>
      </c>
    </row>
    <row r="19" spans="1:51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4" t="s">
        <v>18</v>
      </c>
      <c r="AX19" s="3">
        <f>AK505</f>
        <v>0</v>
      </c>
      <c r="AY19" s="3">
        <f>AP505</f>
        <v>2019</v>
      </c>
    </row>
    <row r="20" spans="1:51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 t="s">
        <v>19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ht="14.25" customHeight="1">
      <c r="A43" s="3"/>
      <c r="B43" s="5" t="s">
        <v>20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5"/>
      <c r="AL43" s="5"/>
      <c r="AM43" s="5"/>
      <c r="AN43" s="5"/>
      <c r="AO43" s="5"/>
      <c r="AP43" s="173">
        <v>2018</v>
      </c>
      <c r="AQ43" s="164"/>
      <c r="AR43" s="164"/>
      <c r="AS43" s="3"/>
      <c r="AT43" s="3"/>
      <c r="AU43" s="3"/>
      <c r="AV43" s="3"/>
      <c r="AW43" s="3"/>
      <c r="AX43" s="3"/>
      <c r="AY43" s="3"/>
    </row>
    <row r="44" spans="1:51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ht="14.25" customHeight="1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3"/>
      <c r="W45" s="3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3"/>
      <c r="AS45" s="3"/>
      <c r="AT45" s="3"/>
      <c r="AU45" s="3"/>
      <c r="AV45" s="3"/>
      <c r="AW45" s="3"/>
      <c r="AX45" s="3"/>
      <c r="AY45" s="3"/>
    </row>
    <row r="46" spans="1:51" ht="14.25" customHeight="1">
      <c r="A46" s="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"/>
      <c r="W46" s="3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3"/>
      <c r="AS46" s="3"/>
      <c r="AT46" s="3"/>
      <c r="AU46" s="3"/>
      <c r="AV46" s="3"/>
      <c r="AW46" s="3"/>
      <c r="AX46" s="3"/>
      <c r="AY46" s="3"/>
    </row>
    <row r="47" spans="1:51" ht="14.25" customHeight="1">
      <c r="A47" s="3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3"/>
      <c r="W47" s="3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3"/>
      <c r="AS47" s="3"/>
      <c r="AT47" s="3"/>
      <c r="AU47" s="3"/>
      <c r="AV47" s="3"/>
      <c r="AW47" s="3"/>
      <c r="AX47" s="3"/>
      <c r="AY47" s="3"/>
    </row>
    <row r="48" spans="1:51" ht="14.25" customHeight="1">
      <c r="A48" s="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3"/>
      <c r="W48" s="3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3"/>
      <c r="AS48" s="3"/>
      <c r="AT48" s="3"/>
      <c r="AU48" s="3"/>
      <c r="AV48" s="3"/>
      <c r="AW48" s="3"/>
      <c r="AX48" s="3"/>
      <c r="AY48" s="3"/>
    </row>
    <row r="49" spans="1:51" ht="14.25" customHeight="1">
      <c r="A49" s="3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3"/>
      <c r="W49" s="3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3"/>
      <c r="AS49" s="3"/>
      <c r="AT49" s="3"/>
      <c r="AU49" s="3"/>
      <c r="AV49" s="3"/>
      <c r="AW49" s="3"/>
      <c r="AX49" s="3"/>
      <c r="AY49" s="3"/>
    </row>
    <row r="50" spans="1:51" ht="14.25" customHeight="1">
      <c r="A50" s="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3"/>
      <c r="W50" s="3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3"/>
      <c r="AS50" s="3"/>
      <c r="AT50" s="3"/>
      <c r="AU50" s="3"/>
      <c r="AV50" s="3"/>
      <c r="AW50" s="3"/>
      <c r="AX50" s="3"/>
      <c r="AY50" s="3"/>
    </row>
    <row r="51" spans="1:51" ht="15" customHeight="1">
      <c r="A51" s="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3"/>
      <c r="W51" s="3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3"/>
      <c r="AS51" s="3"/>
      <c r="AT51" s="3"/>
      <c r="AU51" s="3"/>
      <c r="AV51" s="3"/>
      <c r="AW51" s="3"/>
      <c r="AX51" s="3"/>
      <c r="AY51" s="3"/>
    </row>
    <row r="52" spans="1:51" ht="15" customHeight="1">
      <c r="A52" s="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3"/>
      <c r="W52" s="3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3"/>
      <c r="AS52" s="3"/>
      <c r="AT52" s="3"/>
      <c r="AU52" s="3"/>
      <c r="AV52" s="3"/>
      <c r="AW52" s="3"/>
      <c r="AX52" s="3"/>
      <c r="AY52" s="3"/>
    </row>
    <row r="53" spans="1:51" ht="15" customHeight="1">
      <c r="A53" s="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3"/>
      <c r="W53" s="3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3"/>
      <c r="AS53" s="3"/>
      <c r="AT53" s="3"/>
      <c r="AU53" s="3"/>
      <c r="AV53" s="3"/>
      <c r="AW53" s="3"/>
      <c r="AX53" s="3"/>
      <c r="AY53" s="3"/>
    </row>
    <row r="54" spans="1:51" ht="14.25" customHeight="1">
      <c r="A54" s="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3"/>
      <c r="W54" s="3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3"/>
      <c r="AS54" s="3"/>
      <c r="AT54" s="3"/>
      <c r="AU54" s="3"/>
      <c r="AV54" s="3"/>
      <c r="AW54" s="3"/>
      <c r="AX54" s="3"/>
      <c r="AY54" s="3"/>
    </row>
    <row r="55" spans="1:51" ht="14.25" customHeight="1">
      <c r="A55" s="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3"/>
      <c r="AT55" s="3"/>
      <c r="AU55" s="3"/>
      <c r="AV55" s="3"/>
      <c r="AW55" s="3"/>
      <c r="AX55" s="3"/>
      <c r="AY55" s="3"/>
    </row>
    <row r="56" spans="1:51" ht="14.25" customHeight="1">
      <c r="A56" s="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5"/>
      <c r="W56" s="5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5"/>
      <c r="AS56" s="3"/>
      <c r="AT56" s="3"/>
      <c r="AU56" s="3"/>
      <c r="AV56" s="3"/>
      <c r="AW56" s="3"/>
      <c r="AX56" s="3"/>
      <c r="AY56" s="3"/>
    </row>
    <row r="57" spans="1:51" ht="14.25" customHeight="1">
      <c r="A57" s="3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5"/>
      <c r="W57" s="5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5"/>
      <c r="AS57" s="3"/>
      <c r="AT57" s="3"/>
      <c r="AU57" s="3"/>
      <c r="AV57" s="3"/>
      <c r="AW57" s="3"/>
      <c r="AX57" s="3"/>
      <c r="AY57" s="3"/>
    </row>
    <row r="58" spans="1:51" ht="14.25" customHeight="1">
      <c r="A58" s="3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5"/>
      <c r="W58" s="5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5"/>
      <c r="AS58" s="3"/>
      <c r="AT58" s="3"/>
      <c r="AU58" s="3"/>
      <c r="AV58" s="3"/>
      <c r="AW58" s="3"/>
      <c r="AX58" s="3"/>
      <c r="AY58" s="3"/>
    </row>
    <row r="59" spans="1:51" ht="14.25" customHeight="1">
      <c r="A59" s="3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5"/>
      <c r="W59" s="5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5"/>
      <c r="AS59" s="3"/>
      <c r="AT59" s="3"/>
      <c r="AU59" s="3"/>
      <c r="AV59" s="3"/>
      <c r="AW59" s="3"/>
      <c r="AX59" s="3"/>
      <c r="AY59" s="3"/>
    </row>
    <row r="60" spans="1:51" ht="14.25" customHeight="1">
      <c r="A60" s="3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5"/>
      <c r="W60" s="5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5"/>
      <c r="AS60" s="3"/>
      <c r="AT60" s="3"/>
      <c r="AU60" s="3"/>
      <c r="AV60" s="3"/>
      <c r="AW60" s="3"/>
      <c r="AX60" s="3"/>
      <c r="AY60" s="3"/>
    </row>
    <row r="61" spans="1:51" ht="14.25" customHeight="1">
      <c r="A61" s="3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5"/>
      <c r="W61" s="5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5"/>
      <c r="AS61" s="3"/>
      <c r="AT61" s="3"/>
      <c r="AU61" s="3"/>
      <c r="AV61" s="3"/>
      <c r="AW61" s="3"/>
      <c r="AX61" s="3"/>
      <c r="AY61" s="3"/>
    </row>
    <row r="62" spans="1:51" ht="14.25" customHeight="1">
      <c r="A62" s="3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5"/>
      <c r="W62" s="5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5"/>
      <c r="AS62" s="3"/>
      <c r="AT62" s="3"/>
      <c r="AU62" s="3"/>
      <c r="AV62" s="3"/>
      <c r="AW62" s="3"/>
      <c r="AX62" s="3"/>
      <c r="AY62" s="3"/>
    </row>
    <row r="63" spans="1:51" ht="15" customHeight="1">
      <c r="A63" s="3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5"/>
      <c r="W63" s="5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5"/>
      <c r="AS63" s="3"/>
      <c r="AT63" s="3"/>
      <c r="AU63" s="3"/>
      <c r="AV63" s="3"/>
      <c r="AW63" s="3"/>
      <c r="AX63" s="3"/>
      <c r="AY63" s="3"/>
    </row>
    <row r="64" spans="1:51" ht="15" customHeight="1">
      <c r="A64" s="3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5"/>
      <c r="W64" s="5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5"/>
      <c r="AS64" s="3"/>
      <c r="AT64" s="3"/>
      <c r="AU64" s="3"/>
      <c r="AV64" s="3"/>
      <c r="AW64" s="3"/>
      <c r="AX64" s="3"/>
      <c r="AY64" s="3"/>
    </row>
    <row r="65" spans="1:51" ht="15" customHeight="1">
      <c r="A65" s="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5"/>
      <c r="W65" s="5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5"/>
      <c r="AS65" s="3"/>
      <c r="AT65" s="3"/>
      <c r="AU65" s="3"/>
      <c r="AV65" s="3"/>
      <c r="AW65" s="3"/>
      <c r="AX65" s="3"/>
      <c r="AY65" s="3"/>
    </row>
    <row r="66" spans="1:51" ht="14.25" customHeight="1">
      <c r="A66" s="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3"/>
      <c r="AT66" s="3"/>
      <c r="AU66" s="3"/>
      <c r="AV66" s="3"/>
      <c r="AW66" s="3"/>
      <c r="AX66" s="3"/>
      <c r="AY66" s="3"/>
    </row>
    <row r="67" spans="1:51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1:51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</row>
    <row r="69" spans="1:51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</row>
    <row r="70" spans="1:51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1:5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1:51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1:51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1:51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1:51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1:51" ht="14.25" customHeight="1">
      <c r="A76" s="3"/>
      <c r="B76" s="5" t="s">
        <v>21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5"/>
      <c r="AM76" s="5"/>
      <c r="AN76" s="5"/>
      <c r="AO76" s="5"/>
      <c r="AP76" s="173"/>
      <c r="AQ76" s="164"/>
      <c r="AR76" s="164"/>
      <c r="AS76" s="3"/>
      <c r="AT76" s="3"/>
      <c r="AU76" s="3"/>
      <c r="AV76" s="3"/>
      <c r="AW76" s="3"/>
      <c r="AX76" s="3"/>
      <c r="AY76" s="3"/>
    </row>
    <row r="77" spans="1:51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1:51" ht="14.25" customHeight="1">
      <c r="A78" s="3"/>
      <c r="B78" s="3" t="s">
        <v>22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 t="s">
        <v>23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8" t="s">
        <v>24</v>
      </c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 t="s">
        <v>25</v>
      </c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1:51" ht="14.25" customHeight="1">
      <c r="A79" s="3"/>
      <c r="B79" s="177" t="e">
        <f>#REF!</f>
        <v>#REF!</v>
      </c>
      <c r="C79" s="160"/>
      <c r="D79" s="160"/>
      <c r="E79" s="160"/>
      <c r="F79" s="160"/>
      <c r="G79" s="160"/>
      <c r="H79" s="160"/>
      <c r="I79" s="160"/>
      <c r="J79" s="162"/>
      <c r="K79" s="3"/>
      <c r="L79" s="3"/>
      <c r="M79" s="178" t="e">
        <f>B79/AI13</f>
        <v>#REF!</v>
      </c>
      <c r="N79" s="160"/>
      <c r="O79" s="160"/>
      <c r="P79" s="160"/>
      <c r="Q79" s="160"/>
      <c r="R79" s="160"/>
      <c r="S79" s="160"/>
      <c r="T79" s="160"/>
      <c r="U79" s="162"/>
      <c r="V79" s="3"/>
      <c r="W79" s="3"/>
      <c r="X79" s="167" t="s">
        <v>26</v>
      </c>
      <c r="Y79" s="160"/>
      <c r="Z79" s="160"/>
      <c r="AA79" s="160"/>
      <c r="AB79" s="160"/>
      <c r="AC79" s="160"/>
      <c r="AD79" s="160"/>
      <c r="AE79" s="160"/>
      <c r="AF79" s="162"/>
      <c r="AG79" s="3"/>
      <c r="AH79" s="3"/>
      <c r="AI79" s="167">
        <v>4</v>
      </c>
      <c r="AJ79" s="160"/>
      <c r="AK79" s="160"/>
      <c r="AL79" s="160"/>
      <c r="AM79" s="160"/>
      <c r="AN79" s="160"/>
      <c r="AO79" s="160"/>
      <c r="AP79" s="160"/>
      <c r="AQ79" s="162"/>
      <c r="AR79" s="3"/>
      <c r="AS79" s="3"/>
      <c r="AT79" s="3"/>
      <c r="AU79" s="3"/>
      <c r="AV79" s="3"/>
      <c r="AW79" s="3"/>
      <c r="AX79" s="3"/>
      <c r="AY79" s="3"/>
    </row>
    <row r="80" spans="1:51" ht="14.25" customHeight="1">
      <c r="A80" s="3"/>
      <c r="B80" s="168"/>
      <c r="C80" s="164"/>
      <c r="D80" s="164"/>
      <c r="E80" s="164"/>
      <c r="F80" s="164"/>
      <c r="G80" s="164"/>
      <c r="H80" s="164"/>
      <c r="I80" s="164"/>
      <c r="J80" s="166"/>
      <c r="K80" s="3"/>
      <c r="L80" s="3"/>
      <c r="M80" s="168"/>
      <c r="N80" s="164"/>
      <c r="O80" s="164"/>
      <c r="P80" s="164"/>
      <c r="Q80" s="164"/>
      <c r="R80" s="164"/>
      <c r="S80" s="164"/>
      <c r="T80" s="164"/>
      <c r="U80" s="166"/>
      <c r="V80" s="3"/>
      <c r="W80" s="3"/>
      <c r="X80" s="168"/>
      <c r="Y80" s="164"/>
      <c r="Z80" s="164"/>
      <c r="AA80" s="164"/>
      <c r="AB80" s="164"/>
      <c r="AC80" s="164"/>
      <c r="AD80" s="164"/>
      <c r="AE80" s="164"/>
      <c r="AF80" s="166"/>
      <c r="AG80" s="3"/>
      <c r="AH80" s="3"/>
      <c r="AI80" s="168"/>
      <c r="AJ80" s="164"/>
      <c r="AK80" s="164"/>
      <c r="AL80" s="164"/>
      <c r="AM80" s="164"/>
      <c r="AN80" s="164"/>
      <c r="AO80" s="164"/>
      <c r="AP80" s="164"/>
      <c r="AQ80" s="166"/>
      <c r="AR80" s="3"/>
      <c r="AS80" s="3"/>
      <c r="AT80" s="3"/>
      <c r="AU80" s="3"/>
      <c r="AV80" s="3"/>
      <c r="AW80" s="3"/>
      <c r="AX80" s="3"/>
      <c r="AY80" s="3"/>
    </row>
    <row r="81" spans="1:51" ht="14.25" customHeight="1">
      <c r="A81" s="3"/>
      <c r="B81" s="169"/>
      <c r="C81" s="170"/>
      <c r="D81" s="170"/>
      <c r="E81" s="170"/>
      <c r="F81" s="170"/>
      <c r="G81" s="170"/>
      <c r="H81" s="170"/>
      <c r="I81" s="170"/>
      <c r="J81" s="171"/>
      <c r="K81" s="3"/>
      <c r="L81" s="3"/>
      <c r="M81" s="169"/>
      <c r="N81" s="170"/>
      <c r="O81" s="170"/>
      <c r="P81" s="170"/>
      <c r="Q81" s="170"/>
      <c r="R81" s="170"/>
      <c r="S81" s="170"/>
      <c r="T81" s="170"/>
      <c r="U81" s="171"/>
      <c r="V81" s="3"/>
      <c r="W81" s="3"/>
      <c r="X81" s="169"/>
      <c r="Y81" s="170"/>
      <c r="Z81" s="170"/>
      <c r="AA81" s="170"/>
      <c r="AB81" s="170"/>
      <c r="AC81" s="170"/>
      <c r="AD81" s="170"/>
      <c r="AE81" s="170"/>
      <c r="AF81" s="171"/>
      <c r="AG81" s="3"/>
      <c r="AH81" s="3"/>
      <c r="AI81" s="169"/>
      <c r="AJ81" s="170"/>
      <c r="AK81" s="170"/>
      <c r="AL81" s="170"/>
      <c r="AM81" s="170"/>
      <c r="AN81" s="170"/>
      <c r="AO81" s="170"/>
      <c r="AP81" s="170"/>
      <c r="AQ81" s="171"/>
      <c r="AR81" s="3"/>
      <c r="AS81" s="3"/>
      <c r="AT81" s="3"/>
      <c r="AU81" s="3"/>
      <c r="AV81" s="3"/>
      <c r="AW81" s="3"/>
      <c r="AX81" s="3"/>
      <c r="AY81" s="3"/>
    </row>
    <row r="82" spans="1:51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</row>
    <row r="83" spans="1:51" ht="15" customHeight="1">
      <c r="A83" s="3"/>
      <c r="B83" s="3" t="s">
        <v>27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 t="s">
        <v>28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</row>
    <row r="84" spans="1:51" ht="15" customHeight="1">
      <c r="A84" s="3"/>
      <c r="B84" s="179">
        <v>13</v>
      </c>
      <c r="C84" s="160"/>
      <c r="D84" s="160"/>
      <c r="E84" s="160"/>
      <c r="F84" s="160"/>
      <c r="G84" s="160"/>
      <c r="H84" s="160"/>
      <c r="I84" s="160"/>
      <c r="J84" s="162"/>
      <c r="K84" s="3"/>
      <c r="L84" s="3"/>
      <c r="M84" s="180" t="s">
        <v>29</v>
      </c>
      <c r="N84" s="160"/>
      <c r="O84" s="160"/>
      <c r="P84" s="160"/>
      <c r="Q84" s="160"/>
      <c r="R84" s="160"/>
      <c r="S84" s="160"/>
      <c r="T84" s="160"/>
      <c r="U84" s="162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</row>
    <row r="85" spans="1:51" ht="15" customHeight="1">
      <c r="A85" s="3"/>
      <c r="B85" s="168"/>
      <c r="C85" s="164"/>
      <c r="D85" s="164"/>
      <c r="E85" s="164"/>
      <c r="F85" s="164"/>
      <c r="G85" s="164"/>
      <c r="H85" s="164"/>
      <c r="I85" s="164"/>
      <c r="J85" s="166"/>
      <c r="K85" s="3"/>
      <c r="L85" s="3"/>
      <c r="M85" s="168"/>
      <c r="N85" s="164"/>
      <c r="O85" s="164"/>
      <c r="P85" s="164"/>
      <c r="Q85" s="164"/>
      <c r="R85" s="164"/>
      <c r="S85" s="164"/>
      <c r="T85" s="164"/>
      <c r="U85" s="166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</row>
    <row r="86" spans="1:51" ht="16.5" customHeight="1">
      <c r="A86" s="3"/>
      <c r="B86" s="169"/>
      <c r="C86" s="170"/>
      <c r="D86" s="170"/>
      <c r="E86" s="170"/>
      <c r="F86" s="170"/>
      <c r="G86" s="170"/>
      <c r="H86" s="170"/>
      <c r="I86" s="170"/>
      <c r="J86" s="171"/>
      <c r="K86" s="3"/>
      <c r="L86" s="3"/>
      <c r="M86" s="169"/>
      <c r="N86" s="170"/>
      <c r="O86" s="170"/>
      <c r="P86" s="170"/>
      <c r="Q86" s="170"/>
      <c r="R86" s="170"/>
      <c r="S86" s="170"/>
      <c r="T86" s="170"/>
      <c r="U86" s="171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</row>
    <row r="87" spans="1:51" ht="1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</row>
    <row r="88" spans="1:51" ht="15" customHeight="1">
      <c r="A88" s="3"/>
      <c r="B88" s="9"/>
      <c r="C88" s="10"/>
      <c r="D88" s="10"/>
      <c r="E88" s="10"/>
      <c r="F88" s="10"/>
      <c r="G88" s="10"/>
      <c r="H88" s="11" t="s">
        <v>30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3"/>
      <c r="W88" s="3"/>
      <c r="X88" s="10"/>
      <c r="Y88" s="11" t="s">
        <v>27</v>
      </c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3"/>
      <c r="AS88" s="3"/>
      <c r="AT88" s="3"/>
      <c r="AU88" s="3"/>
      <c r="AV88" s="3"/>
      <c r="AW88" s="3"/>
      <c r="AX88" s="3"/>
      <c r="AY88" s="3"/>
    </row>
    <row r="89" spans="1:51" ht="15" customHeight="1">
      <c r="A89" s="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3"/>
      <c r="W89" s="3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3"/>
      <c r="AS89" s="3"/>
      <c r="AT89" s="3"/>
      <c r="AU89" s="3"/>
      <c r="AV89" s="3"/>
      <c r="AW89" s="3"/>
      <c r="AX89" s="3"/>
      <c r="AY89" s="3"/>
    </row>
    <row r="90" spans="1:51" ht="15" customHeight="1">
      <c r="A90" s="3"/>
      <c r="B90" s="10"/>
      <c r="C90" s="10"/>
      <c r="D90" s="10"/>
      <c r="E90" s="10"/>
      <c r="F90" s="10"/>
      <c r="G90" s="10"/>
      <c r="H90" s="10" t="s">
        <v>31</v>
      </c>
      <c r="I90" s="10"/>
      <c r="J90" s="10"/>
      <c r="K90" s="10"/>
      <c r="L90" s="10"/>
      <c r="M90" s="10"/>
      <c r="N90" s="10" t="s">
        <v>32</v>
      </c>
      <c r="O90" s="10"/>
      <c r="P90" s="10"/>
      <c r="Q90" s="10"/>
      <c r="R90" s="10"/>
      <c r="S90" s="10"/>
      <c r="T90" s="10"/>
      <c r="U90" s="10"/>
      <c r="V90" s="3"/>
      <c r="W90" s="3"/>
      <c r="X90" s="10"/>
      <c r="Y90" s="10" t="s">
        <v>33</v>
      </c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 t="s">
        <v>34</v>
      </c>
      <c r="AK90" s="10"/>
      <c r="AL90" s="10"/>
      <c r="AM90" s="10"/>
      <c r="AN90" s="10"/>
      <c r="AO90" s="10"/>
      <c r="AP90" s="10"/>
      <c r="AQ90" s="10"/>
      <c r="AR90" s="3"/>
      <c r="AS90" s="3"/>
      <c r="AT90" s="3"/>
      <c r="AU90" s="3"/>
      <c r="AV90" s="3"/>
      <c r="AW90" s="3"/>
      <c r="AX90" s="3"/>
      <c r="AY90" s="3"/>
    </row>
    <row r="91" spans="1:51" ht="15" customHeight="1">
      <c r="A91" s="3"/>
      <c r="B91" s="10"/>
      <c r="C91" s="10"/>
      <c r="D91" s="10"/>
      <c r="E91" s="10"/>
      <c r="F91" s="10"/>
      <c r="G91" s="10"/>
      <c r="H91" s="10" t="s">
        <v>35</v>
      </c>
      <c r="I91" s="10"/>
      <c r="J91" s="10"/>
      <c r="K91" s="10"/>
      <c r="L91" s="10"/>
      <c r="M91" s="10"/>
      <c r="N91" s="10" t="s">
        <v>36</v>
      </c>
      <c r="O91" s="10"/>
      <c r="P91" s="10"/>
      <c r="Q91" s="10"/>
      <c r="R91" s="10"/>
      <c r="S91" s="10"/>
      <c r="T91" s="10"/>
      <c r="U91" s="10"/>
      <c r="V91" s="3"/>
      <c r="W91" s="3"/>
      <c r="X91" s="10"/>
      <c r="Y91" s="10" t="s">
        <v>37</v>
      </c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 t="s">
        <v>38</v>
      </c>
      <c r="AK91" s="10"/>
      <c r="AL91" s="10"/>
      <c r="AM91" s="10"/>
      <c r="AN91" s="10"/>
      <c r="AO91" s="10"/>
      <c r="AP91" s="10"/>
      <c r="AQ91" s="10"/>
      <c r="AR91" s="3"/>
      <c r="AS91" s="3"/>
      <c r="AT91" s="3"/>
      <c r="AU91" s="3"/>
      <c r="AV91" s="3"/>
      <c r="AW91" s="3"/>
      <c r="AX91" s="3"/>
      <c r="AY91" s="3"/>
    </row>
    <row r="92" spans="1:51" ht="14.25" customHeight="1">
      <c r="A92" s="3"/>
      <c r="B92" s="10"/>
      <c r="C92" s="10"/>
      <c r="D92" s="10"/>
      <c r="E92" s="10"/>
      <c r="F92" s="10"/>
      <c r="G92" s="10"/>
      <c r="H92" s="10" t="s">
        <v>39</v>
      </c>
      <c r="I92" s="10"/>
      <c r="J92" s="10"/>
      <c r="K92" s="10"/>
      <c r="L92" s="10"/>
      <c r="M92" s="10"/>
      <c r="N92" s="10" t="s">
        <v>40</v>
      </c>
      <c r="O92" s="10"/>
      <c r="P92" s="10"/>
      <c r="Q92" s="10"/>
      <c r="R92" s="10"/>
      <c r="S92" s="10"/>
      <c r="T92" s="10"/>
      <c r="U92" s="10"/>
      <c r="V92" s="3"/>
      <c r="W92" s="3"/>
      <c r="X92" s="10"/>
      <c r="Y92" s="10" t="s">
        <v>41</v>
      </c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 t="s">
        <v>42</v>
      </c>
      <c r="AK92" s="10"/>
      <c r="AL92" s="10"/>
      <c r="AM92" s="10"/>
      <c r="AN92" s="10"/>
      <c r="AO92" s="10"/>
      <c r="AP92" s="10"/>
      <c r="AQ92" s="10"/>
      <c r="AR92" s="3"/>
      <c r="AS92" s="3"/>
      <c r="AT92" s="3"/>
      <c r="AU92" s="3"/>
      <c r="AV92" s="3"/>
      <c r="AW92" s="3"/>
      <c r="AX92" s="3"/>
      <c r="AY92" s="3"/>
    </row>
    <row r="93" spans="1:51" ht="14.25" customHeight="1">
      <c r="A93" s="3"/>
      <c r="B93" s="10"/>
      <c r="C93" s="10"/>
      <c r="D93" s="10"/>
      <c r="E93" s="10"/>
      <c r="F93" s="10"/>
      <c r="G93" s="10"/>
      <c r="H93" s="10" t="s">
        <v>43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3"/>
      <c r="W93" s="3"/>
      <c r="X93" s="10"/>
      <c r="Y93" s="10" t="s">
        <v>44</v>
      </c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 t="s">
        <v>45</v>
      </c>
      <c r="AK93" s="10"/>
      <c r="AL93" s="10"/>
      <c r="AM93" s="10"/>
      <c r="AN93" s="10"/>
      <c r="AO93" s="10"/>
      <c r="AP93" s="10"/>
      <c r="AQ93" s="10"/>
      <c r="AR93" s="3"/>
      <c r="AS93" s="3"/>
      <c r="AT93" s="3"/>
      <c r="AU93" s="3"/>
      <c r="AV93" s="3"/>
      <c r="AW93" s="3"/>
      <c r="AX93" s="3"/>
      <c r="AY93" s="3"/>
    </row>
    <row r="94" spans="1:51" ht="14.25" customHeight="1">
      <c r="A94" s="3"/>
      <c r="B94" s="10"/>
      <c r="C94" s="10"/>
      <c r="D94" s="10"/>
      <c r="E94" s="10"/>
      <c r="F94" s="10"/>
      <c r="G94" s="10"/>
      <c r="H94" s="10" t="s">
        <v>46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3"/>
      <c r="W94" s="3"/>
      <c r="X94" s="10"/>
      <c r="Y94" s="10" t="s">
        <v>47</v>
      </c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 t="s">
        <v>48</v>
      </c>
      <c r="AK94" s="10"/>
      <c r="AL94" s="10"/>
      <c r="AM94" s="10"/>
      <c r="AN94" s="10"/>
      <c r="AO94" s="10"/>
      <c r="AP94" s="10"/>
      <c r="AQ94" s="10"/>
      <c r="AR94" s="3"/>
      <c r="AS94" s="3"/>
      <c r="AT94" s="3"/>
      <c r="AU94" s="3"/>
      <c r="AV94" s="3"/>
      <c r="AW94" s="3"/>
      <c r="AX94" s="3"/>
      <c r="AY94" s="3"/>
    </row>
    <row r="95" spans="1:51" ht="14.25" customHeight="1">
      <c r="A95" s="3"/>
      <c r="B95" s="10"/>
      <c r="C95" s="10"/>
      <c r="D95" s="10"/>
      <c r="E95" s="10"/>
      <c r="F95" s="10"/>
      <c r="G95" s="10"/>
      <c r="H95" s="10" t="s">
        <v>49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3"/>
      <c r="W95" s="3"/>
      <c r="X95" s="10"/>
      <c r="Y95" s="10" t="s">
        <v>50</v>
      </c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3"/>
      <c r="AS95" s="3"/>
      <c r="AT95" s="3"/>
      <c r="AU95" s="3"/>
      <c r="AV95" s="3"/>
      <c r="AW95" s="3"/>
      <c r="AX95" s="3"/>
      <c r="AY95" s="3"/>
    </row>
    <row r="96" spans="1:51" ht="14.25" customHeight="1">
      <c r="A96" s="3"/>
      <c r="B96" s="10"/>
      <c r="C96" s="10"/>
      <c r="D96" s="10"/>
      <c r="E96" s="10"/>
      <c r="F96" s="10"/>
      <c r="G96" s="10"/>
      <c r="H96" s="10" t="s">
        <v>51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3"/>
      <c r="W96" s="3"/>
      <c r="X96" s="10"/>
      <c r="Y96" s="10" t="s">
        <v>52</v>
      </c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3"/>
      <c r="AS96" s="3"/>
      <c r="AT96" s="3"/>
      <c r="AU96" s="3"/>
      <c r="AV96" s="3"/>
      <c r="AW96" s="3"/>
      <c r="AX96" s="3"/>
      <c r="AY96" s="3"/>
    </row>
    <row r="97" spans="1:51" ht="14.25" customHeight="1">
      <c r="A97" s="3"/>
      <c r="B97" s="10"/>
      <c r="C97" s="10"/>
      <c r="D97" s="10"/>
      <c r="E97" s="10"/>
      <c r="F97" s="10"/>
      <c r="G97" s="10"/>
      <c r="H97" s="10" t="s">
        <v>53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3"/>
      <c r="W97" s="3"/>
      <c r="X97" s="10"/>
      <c r="Y97" s="10" t="s">
        <v>54</v>
      </c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3"/>
      <c r="AS97" s="3"/>
      <c r="AT97" s="3"/>
      <c r="AU97" s="3"/>
      <c r="AV97" s="3"/>
      <c r="AW97" s="3"/>
      <c r="AX97" s="3"/>
      <c r="AY97" s="3"/>
    </row>
    <row r="98" spans="1:51" ht="14.25" customHeight="1">
      <c r="A98" s="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3"/>
      <c r="W98" s="3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3"/>
      <c r="AS98" s="3"/>
      <c r="AT98" s="3"/>
      <c r="AU98" s="3"/>
      <c r="AV98" s="3"/>
      <c r="AW98" s="3"/>
      <c r="AX98" s="3"/>
      <c r="AY98" s="3"/>
    </row>
    <row r="99" spans="1:51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 t="s">
        <v>19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</row>
    <row r="100" spans="1:51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</row>
    <row r="101" spans="1:5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</row>
    <row r="102" spans="1:51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</row>
    <row r="103" spans="1:51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</row>
    <row r="104" spans="1:51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</row>
    <row r="105" spans="1:51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</row>
    <row r="106" spans="1:51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</row>
    <row r="107" spans="1:51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</row>
    <row r="108" spans="1:51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</row>
    <row r="109" spans="1:51" ht="14.25" customHeight="1">
      <c r="A109" s="3"/>
      <c r="B109" s="5" t="s">
        <v>6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</row>
    <row r="110" spans="1:51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</row>
    <row r="111" spans="1:51" ht="14.25" customHeight="1">
      <c r="A111" s="3"/>
      <c r="B111" s="3" t="s">
        <v>55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 t="s">
        <v>56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 t="s">
        <v>57</v>
      </c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 t="s">
        <v>58</v>
      </c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</row>
    <row r="112" spans="1:51" ht="14.25" customHeight="1">
      <c r="A112" s="3"/>
      <c r="B112" s="181" t="e">
        <f>#REF!</f>
        <v>#REF!</v>
      </c>
      <c r="C112" s="160"/>
      <c r="D112" s="160"/>
      <c r="E112" s="160"/>
      <c r="F112" s="160"/>
      <c r="G112" s="160"/>
      <c r="H112" s="160"/>
      <c r="I112" s="160"/>
      <c r="J112" s="162"/>
      <c r="K112" s="3"/>
      <c r="L112" s="3"/>
      <c r="M112" s="182" t="s">
        <v>59</v>
      </c>
      <c r="N112" s="160"/>
      <c r="O112" s="160"/>
      <c r="P112" s="160"/>
      <c r="Q112" s="160"/>
      <c r="R112" s="160"/>
      <c r="S112" s="160"/>
      <c r="T112" s="160"/>
      <c r="U112" s="162"/>
      <c r="V112" s="3"/>
      <c r="W112" s="3"/>
      <c r="X112" s="167" t="e">
        <f>#REF!</f>
        <v>#REF!</v>
      </c>
      <c r="Y112" s="160"/>
      <c r="Z112" s="160"/>
      <c r="AA112" s="160"/>
      <c r="AB112" s="160"/>
      <c r="AC112" s="160"/>
      <c r="AD112" s="160"/>
      <c r="AE112" s="160"/>
      <c r="AF112" s="162"/>
      <c r="AG112" s="3"/>
      <c r="AH112" s="3"/>
      <c r="AI112" s="177" t="e">
        <f>#REF!</f>
        <v>#REF!</v>
      </c>
      <c r="AJ112" s="160"/>
      <c r="AK112" s="160"/>
      <c r="AL112" s="160"/>
      <c r="AM112" s="160"/>
      <c r="AN112" s="160"/>
      <c r="AO112" s="160"/>
      <c r="AP112" s="160"/>
      <c r="AQ112" s="162"/>
      <c r="AR112" s="3"/>
      <c r="AS112" s="3"/>
      <c r="AT112" s="3"/>
      <c r="AU112" s="3"/>
      <c r="AV112" s="3"/>
      <c r="AW112" s="3"/>
      <c r="AX112" s="3"/>
      <c r="AY112" s="3"/>
    </row>
    <row r="113" spans="1:51" ht="14.25" customHeight="1">
      <c r="A113" s="3"/>
      <c r="B113" s="168"/>
      <c r="C113" s="164"/>
      <c r="D113" s="164"/>
      <c r="E113" s="164"/>
      <c r="F113" s="164"/>
      <c r="G113" s="164"/>
      <c r="H113" s="164"/>
      <c r="I113" s="164"/>
      <c r="J113" s="166"/>
      <c r="K113" s="3"/>
      <c r="L113" s="3"/>
      <c r="M113" s="168"/>
      <c r="N113" s="164"/>
      <c r="O113" s="164"/>
      <c r="P113" s="164"/>
      <c r="Q113" s="164"/>
      <c r="R113" s="164"/>
      <c r="S113" s="164"/>
      <c r="T113" s="164"/>
      <c r="U113" s="166"/>
      <c r="V113" s="3"/>
      <c r="W113" s="3"/>
      <c r="X113" s="168"/>
      <c r="Y113" s="164"/>
      <c r="Z113" s="164"/>
      <c r="AA113" s="164"/>
      <c r="AB113" s="164"/>
      <c r="AC113" s="164"/>
      <c r="AD113" s="164"/>
      <c r="AE113" s="164"/>
      <c r="AF113" s="166"/>
      <c r="AG113" s="3"/>
      <c r="AH113" s="3"/>
      <c r="AI113" s="168"/>
      <c r="AJ113" s="164"/>
      <c r="AK113" s="164"/>
      <c r="AL113" s="164"/>
      <c r="AM113" s="164"/>
      <c r="AN113" s="164"/>
      <c r="AO113" s="164"/>
      <c r="AP113" s="164"/>
      <c r="AQ113" s="166"/>
      <c r="AR113" s="3"/>
      <c r="AS113" s="3"/>
      <c r="AT113" s="3"/>
      <c r="AU113" s="3"/>
      <c r="AV113" s="3"/>
      <c r="AW113" s="3"/>
      <c r="AX113" s="3"/>
      <c r="AY113" s="3"/>
    </row>
    <row r="114" spans="1:51" ht="14.25" customHeight="1">
      <c r="A114" s="3"/>
      <c r="B114" s="168"/>
      <c r="C114" s="164"/>
      <c r="D114" s="164"/>
      <c r="E114" s="164"/>
      <c r="F114" s="164"/>
      <c r="G114" s="164"/>
      <c r="H114" s="164"/>
      <c r="I114" s="164"/>
      <c r="J114" s="166"/>
      <c r="K114" s="3"/>
      <c r="L114" s="3"/>
      <c r="M114" s="168"/>
      <c r="N114" s="164"/>
      <c r="O114" s="164"/>
      <c r="P114" s="164"/>
      <c r="Q114" s="164"/>
      <c r="R114" s="164"/>
      <c r="S114" s="164"/>
      <c r="T114" s="164"/>
      <c r="U114" s="166"/>
      <c r="V114" s="3"/>
      <c r="W114" s="3"/>
      <c r="X114" s="168"/>
      <c r="Y114" s="164"/>
      <c r="Z114" s="164"/>
      <c r="AA114" s="164"/>
      <c r="AB114" s="164"/>
      <c r="AC114" s="164"/>
      <c r="AD114" s="164"/>
      <c r="AE114" s="164"/>
      <c r="AF114" s="166"/>
      <c r="AG114" s="3"/>
      <c r="AH114" s="3"/>
      <c r="AI114" s="168"/>
      <c r="AJ114" s="164"/>
      <c r="AK114" s="164"/>
      <c r="AL114" s="164"/>
      <c r="AM114" s="164"/>
      <c r="AN114" s="164"/>
      <c r="AO114" s="164"/>
      <c r="AP114" s="164"/>
      <c r="AQ114" s="166"/>
      <c r="AR114" s="3"/>
      <c r="AS114" s="3"/>
      <c r="AT114" s="3"/>
      <c r="AU114" s="3"/>
      <c r="AV114" s="3"/>
      <c r="AW114" s="3"/>
      <c r="AX114" s="3"/>
      <c r="AY114" s="3"/>
    </row>
    <row r="115" spans="1:51" ht="14.25" customHeight="1">
      <c r="A115" s="3"/>
      <c r="B115" s="168"/>
      <c r="C115" s="164"/>
      <c r="D115" s="164"/>
      <c r="E115" s="164"/>
      <c r="F115" s="164"/>
      <c r="G115" s="164"/>
      <c r="H115" s="164"/>
      <c r="I115" s="164"/>
      <c r="J115" s="166"/>
      <c r="K115" s="3"/>
      <c r="L115" s="3"/>
      <c r="M115" s="168"/>
      <c r="N115" s="164"/>
      <c r="O115" s="164"/>
      <c r="P115" s="164"/>
      <c r="Q115" s="164"/>
      <c r="R115" s="164"/>
      <c r="S115" s="164"/>
      <c r="T115" s="164"/>
      <c r="U115" s="166"/>
      <c r="V115" s="3"/>
      <c r="W115" s="3"/>
      <c r="X115" s="168"/>
      <c r="Y115" s="164"/>
      <c r="Z115" s="164"/>
      <c r="AA115" s="164"/>
      <c r="AB115" s="164"/>
      <c r="AC115" s="164"/>
      <c r="AD115" s="164"/>
      <c r="AE115" s="164"/>
      <c r="AF115" s="166"/>
      <c r="AG115" s="3"/>
      <c r="AH115" s="3"/>
      <c r="AI115" s="168"/>
      <c r="AJ115" s="164"/>
      <c r="AK115" s="164"/>
      <c r="AL115" s="164"/>
      <c r="AM115" s="164"/>
      <c r="AN115" s="164"/>
      <c r="AO115" s="164"/>
      <c r="AP115" s="164"/>
      <c r="AQ115" s="166"/>
      <c r="AR115" s="3"/>
      <c r="AS115" s="3"/>
      <c r="AT115" s="3"/>
      <c r="AU115" s="3"/>
      <c r="AV115" s="3"/>
      <c r="AW115" s="3"/>
      <c r="AX115" s="3"/>
      <c r="AY115" s="3"/>
    </row>
    <row r="116" spans="1:51" ht="14.25" customHeight="1">
      <c r="A116" s="3"/>
      <c r="B116" s="169"/>
      <c r="C116" s="170"/>
      <c r="D116" s="170"/>
      <c r="E116" s="170"/>
      <c r="F116" s="170"/>
      <c r="G116" s="170"/>
      <c r="H116" s="170"/>
      <c r="I116" s="170"/>
      <c r="J116" s="171"/>
      <c r="K116" s="3"/>
      <c r="L116" s="3"/>
      <c r="M116" s="169"/>
      <c r="N116" s="170"/>
      <c r="O116" s="170"/>
      <c r="P116" s="170"/>
      <c r="Q116" s="170"/>
      <c r="R116" s="170"/>
      <c r="S116" s="170"/>
      <c r="T116" s="170"/>
      <c r="U116" s="171"/>
      <c r="V116" s="3"/>
      <c r="W116" s="3"/>
      <c r="X116" s="169"/>
      <c r="Y116" s="170"/>
      <c r="Z116" s="170"/>
      <c r="AA116" s="170"/>
      <c r="AB116" s="170"/>
      <c r="AC116" s="170"/>
      <c r="AD116" s="170"/>
      <c r="AE116" s="170"/>
      <c r="AF116" s="171"/>
      <c r="AG116" s="3"/>
      <c r="AH116" s="3"/>
      <c r="AI116" s="169"/>
      <c r="AJ116" s="170"/>
      <c r="AK116" s="170"/>
      <c r="AL116" s="170"/>
      <c r="AM116" s="170"/>
      <c r="AN116" s="170"/>
      <c r="AO116" s="170"/>
      <c r="AP116" s="170"/>
      <c r="AQ116" s="171"/>
      <c r="AR116" s="3"/>
      <c r="AS116" s="3"/>
      <c r="AT116" s="3"/>
      <c r="AU116" s="3"/>
      <c r="AV116" s="3"/>
      <c r="AW116" s="3"/>
      <c r="AX116" s="3"/>
      <c r="AY116" s="3"/>
    </row>
    <row r="117" spans="1:51" ht="14.25" customHeight="1">
      <c r="A117" s="3"/>
      <c r="B117" s="3"/>
      <c r="C117" s="3"/>
      <c r="D117" s="3"/>
      <c r="E117" s="3"/>
      <c r="F117" s="3"/>
      <c r="G117" s="3"/>
      <c r="H117" s="156" t="e">
        <f>#REF!</f>
        <v>#REF!</v>
      </c>
      <c r="I117" s="157"/>
      <c r="J117" s="158"/>
      <c r="K117" s="3"/>
      <c r="L117" s="3"/>
      <c r="M117" s="3"/>
      <c r="N117" s="3"/>
      <c r="O117" s="3"/>
      <c r="P117" s="3"/>
      <c r="Q117" s="3"/>
      <c r="R117" s="3"/>
      <c r="S117" s="156" t="e">
        <f>#REF!</f>
        <v>#REF!</v>
      </c>
      <c r="T117" s="157"/>
      <c r="U117" s="158"/>
      <c r="V117" s="3"/>
      <c r="W117" s="3"/>
      <c r="X117" s="3"/>
      <c r="Y117" s="3"/>
      <c r="Z117" s="3"/>
      <c r="AA117" s="3"/>
      <c r="AB117" s="3"/>
      <c r="AC117" s="3"/>
      <c r="AD117" s="156" t="e">
        <f>#REF!</f>
        <v>#REF!</v>
      </c>
      <c r="AE117" s="157"/>
      <c r="AF117" s="158"/>
      <c r="AG117" s="3"/>
      <c r="AH117" s="3"/>
      <c r="AI117" s="3"/>
      <c r="AJ117" s="3"/>
      <c r="AK117" s="3"/>
      <c r="AL117" s="3"/>
      <c r="AM117" s="3"/>
      <c r="AN117" s="3"/>
      <c r="AO117" s="156" t="e">
        <f>#REF!</f>
        <v>#REF!</v>
      </c>
      <c r="AP117" s="157"/>
      <c r="AQ117" s="158"/>
      <c r="AR117" s="3"/>
      <c r="AS117" s="3"/>
      <c r="AT117" s="3"/>
      <c r="AU117" s="3"/>
      <c r="AV117" s="3"/>
      <c r="AW117" s="3"/>
      <c r="AX117" s="3"/>
      <c r="AY117" s="3"/>
    </row>
    <row r="118" spans="1:51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</row>
    <row r="119" spans="1:51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174" t="s">
        <v>60</v>
      </c>
      <c r="Y119" s="164"/>
      <c r="Z119" s="164"/>
      <c r="AA119" s="164"/>
      <c r="AB119" s="164"/>
      <c r="AC119" s="164"/>
      <c r="AD119" s="164"/>
      <c r="AE119" s="164"/>
      <c r="AF119" s="164"/>
      <c r="AG119" s="3"/>
      <c r="AH119" s="3"/>
      <c r="AI119" s="175" t="s">
        <v>61</v>
      </c>
      <c r="AJ119" s="164"/>
      <c r="AK119" s="164"/>
      <c r="AL119" s="164"/>
      <c r="AM119" s="164"/>
      <c r="AN119" s="164"/>
      <c r="AO119" s="164"/>
      <c r="AP119" s="164"/>
      <c r="AQ119" s="164"/>
      <c r="AR119" s="3"/>
      <c r="AS119" s="3"/>
      <c r="AT119" s="3"/>
      <c r="AU119" s="3"/>
      <c r="AV119" s="3"/>
      <c r="AW119" s="3"/>
      <c r="AX119" s="3"/>
      <c r="AY119" s="3"/>
    </row>
    <row r="120" spans="1:51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3"/>
      <c r="AH120" s="3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3"/>
      <c r="AS120" s="3"/>
      <c r="AT120" s="3"/>
      <c r="AU120" s="3"/>
      <c r="AV120" s="3"/>
      <c r="AW120" s="3"/>
      <c r="AX120" s="3"/>
      <c r="AY120" s="3"/>
    </row>
    <row r="121" spans="1:5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176" t="e">
        <f>#REF!</f>
        <v>#REF!</v>
      </c>
      <c r="Y121" s="160"/>
      <c r="Z121" s="160"/>
      <c r="AA121" s="160"/>
      <c r="AB121" s="160"/>
      <c r="AC121" s="160"/>
      <c r="AD121" s="160"/>
      <c r="AE121" s="160"/>
      <c r="AF121" s="162"/>
      <c r="AG121" s="3"/>
      <c r="AH121" s="3"/>
      <c r="AI121" s="176" t="e">
        <f>#REF!</f>
        <v>#REF!</v>
      </c>
      <c r="AJ121" s="160"/>
      <c r="AK121" s="160"/>
      <c r="AL121" s="160"/>
      <c r="AM121" s="160"/>
      <c r="AN121" s="160"/>
      <c r="AO121" s="160"/>
      <c r="AP121" s="160"/>
      <c r="AQ121" s="162"/>
      <c r="AR121" s="3"/>
      <c r="AS121" s="3"/>
      <c r="AT121" s="3"/>
      <c r="AU121" s="3"/>
      <c r="AV121" s="3"/>
      <c r="AW121" s="3"/>
      <c r="AX121" s="3"/>
      <c r="AY121" s="3"/>
    </row>
    <row r="122" spans="1:51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168"/>
      <c r="Y122" s="164"/>
      <c r="Z122" s="164"/>
      <c r="AA122" s="164"/>
      <c r="AB122" s="164"/>
      <c r="AC122" s="164"/>
      <c r="AD122" s="164"/>
      <c r="AE122" s="164"/>
      <c r="AF122" s="166"/>
      <c r="AG122" s="3"/>
      <c r="AH122" s="3"/>
      <c r="AI122" s="168"/>
      <c r="AJ122" s="164"/>
      <c r="AK122" s="164"/>
      <c r="AL122" s="164"/>
      <c r="AM122" s="164"/>
      <c r="AN122" s="164"/>
      <c r="AO122" s="164"/>
      <c r="AP122" s="164"/>
      <c r="AQ122" s="166"/>
      <c r="AR122" s="3"/>
      <c r="AS122" s="3"/>
      <c r="AT122" s="3"/>
      <c r="AU122" s="3"/>
      <c r="AV122" s="3"/>
      <c r="AW122" s="3"/>
      <c r="AX122" s="3"/>
      <c r="AY122" s="3"/>
    </row>
    <row r="123" spans="1:51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168"/>
      <c r="Y123" s="164"/>
      <c r="Z123" s="164"/>
      <c r="AA123" s="164"/>
      <c r="AB123" s="164"/>
      <c r="AC123" s="164"/>
      <c r="AD123" s="164"/>
      <c r="AE123" s="164"/>
      <c r="AF123" s="166"/>
      <c r="AG123" s="3"/>
      <c r="AH123" s="3"/>
      <c r="AI123" s="168"/>
      <c r="AJ123" s="164"/>
      <c r="AK123" s="164"/>
      <c r="AL123" s="164"/>
      <c r="AM123" s="164"/>
      <c r="AN123" s="164"/>
      <c r="AO123" s="164"/>
      <c r="AP123" s="164"/>
      <c r="AQ123" s="166"/>
      <c r="AR123" s="3"/>
      <c r="AS123" s="3"/>
      <c r="AT123" s="3"/>
      <c r="AU123" s="3"/>
      <c r="AV123" s="3"/>
      <c r="AW123" s="3"/>
      <c r="AX123" s="3"/>
      <c r="AY123" s="3"/>
    </row>
    <row r="124" spans="1:51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168"/>
      <c r="Y124" s="164"/>
      <c r="Z124" s="164"/>
      <c r="AA124" s="164"/>
      <c r="AB124" s="164"/>
      <c r="AC124" s="164"/>
      <c r="AD124" s="164"/>
      <c r="AE124" s="164"/>
      <c r="AF124" s="166"/>
      <c r="AG124" s="3"/>
      <c r="AH124" s="3"/>
      <c r="AI124" s="168"/>
      <c r="AJ124" s="164"/>
      <c r="AK124" s="164"/>
      <c r="AL124" s="164"/>
      <c r="AM124" s="164"/>
      <c r="AN124" s="164"/>
      <c r="AO124" s="164"/>
      <c r="AP124" s="164"/>
      <c r="AQ124" s="166"/>
      <c r="AR124" s="3"/>
      <c r="AS124" s="3"/>
      <c r="AT124" s="3"/>
      <c r="AU124" s="3"/>
      <c r="AV124" s="3"/>
      <c r="AW124" s="3"/>
      <c r="AX124" s="3"/>
      <c r="AY124" s="3"/>
    </row>
    <row r="125" spans="1:51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169"/>
      <c r="Y125" s="170"/>
      <c r="Z125" s="170"/>
      <c r="AA125" s="170"/>
      <c r="AB125" s="170"/>
      <c r="AC125" s="170"/>
      <c r="AD125" s="170"/>
      <c r="AE125" s="170"/>
      <c r="AF125" s="171"/>
      <c r="AG125" s="3"/>
      <c r="AH125" s="3"/>
      <c r="AI125" s="169"/>
      <c r="AJ125" s="170"/>
      <c r="AK125" s="170"/>
      <c r="AL125" s="170"/>
      <c r="AM125" s="170"/>
      <c r="AN125" s="170"/>
      <c r="AO125" s="170"/>
      <c r="AP125" s="170"/>
      <c r="AQ125" s="171"/>
      <c r="AR125" s="3"/>
      <c r="AS125" s="3"/>
      <c r="AT125" s="3"/>
      <c r="AU125" s="3"/>
      <c r="AV125" s="3"/>
      <c r="AW125" s="3"/>
      <c r="AX125" s="3"/>
      <c r="AY125" s="3"/>
    </row>
    <row r="126" spans="1:51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156" t="e">
        <f>#REF!</f>
        <v>#REF!</v>
      </c>
      <c r="AE126" s="157"/>
      <c r="AF126" s="158"/>
      <c r="AG126" s="3"/>
      <c r="AH126" s="3"/>
      <c r="AI126" s="3"/>
      <c r="AJ126" s="3"/>
      <c r="AK126" s="3"/>
      <c r="AL126" s="3"/>
      <c r="AM126" s="3"/>
      <c r="AN126" s="3"/>
      <c r="AO126" s="156" t="e">
        <f>#REF!</f>
        <v>#REF!</v>
      </c>
      <c r="AP126" s="157"/>
      <c r="AQ126" s="158"/>
      <c r="AR126" s="3"/>
      <c r="AS126" s="3"/>
      <c r="AT126" s="3"/>
      <c r="AU126" s="3"/>
      <c r="AV126" s="3"/>
      <c r="AW126" s="3"/>
      <c r="AX126" s="3"/>
      <c r="AY126" s="3"/>
    </row>
    <row r="127" spans="1:51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</row>
    <row r="128" spans="1:51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12"/>
      <c r="Y128" s="13"/>
      <c r="Z128" s="13"/>
      <c r="AA128" s="13"/>
      <c r="AB128" s="159" t="s">
        <v>62</v>
      </c>
      <c r="AC128" s="160"/>
      <c r="AD128" s="160"/>
      <c r="AE128" s="160"/>
      <c r="AF128" s="161" t="s">
        <v>63</v>
      </c>
      <c r="AG128" s="160"/>
      <c r="AH128" s="160"/>
      <c r="AI128" s="162"/>
      <c r="AJ128" s="161" t="s">
        <v>64</v>
      </c>
      <c r="AK128" s="160"/>
      <c r="AL128" s="160"/>
      <c r="AM128" s="160"/>
      <c r="AN128" s="161" t="s">
        <v>65</v>
      </c>
      <c r="AO128" s="160"/>
      <c r="AP128" s="160"/>
      <c r="AQ128" s="162"/>
      <c r="AR128" s="3"/>
      <c r="AS128" s="3"/>
      <c r="AT128" s="3"/>
      <c r="AU128" s="3"/>
      <c r="AV128" s="3"/>
      <c r="AW128" s="3"/>
      <c r="AX128" s="3"/>
      <c r="AY128" s="3"/>
    </row>
    <row r="129" spans="1:51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14"/>
      <c r="Y129" s="3" t="s">
        <v>66</v>
      </c>
      <c r="Z129" s="3"/>
      <c r="AA129" s="3"/>
      <c r="AB129" s="163" t="e">
        <f>SUM(#REF!)</f>
        <v>#REF!</v>
      </c>
      <c r="AC129" s="164"/>
      <c r="AD129" s="164"/>
      <c r="AE129" s="164"/>
      <c r="AF129" s="165" t="e">
        <f>SUM(#REF!)</f>
        <v>#REF!</v>
      </c>
      <c r="AG129" s="164"/>
      <c r="AH129" s="164"/>
      <c r="AI129" s="166"/>
      <c r="AJ129" s="172" t="e">
        <f t="shared" ref="AJ129:AJ131" si="0">AB129/$AB$132</f>
        <v>#REF!</v>
      </c>
      <c r="AK129" s="164"/>
      <c r="AL129" s="164"/>
      <c r="AM129" s="164"/>
      <c r="AN129" s="172" t="e">
        <f t="shared" ref="AN129:AN131" si="1">AF129/$AB$132</f>
        <v>#REF!</v>
      </c>
      <c r="AO129" s="164"/>
      <c r="AP129" s="164"/>
      <c r="AQ129" s="166"/>
      <c r="AR129" s="3"/>
      <c r="AS129" s="3"/>
      <c r="AT129" s="3"/>
      <c r="AU129" s="3"/>
      <c r="AV129" s="3"/>
      <c r="AW129" s="3"/>
      <c r="AX129" s="3"/>
      <c r="AY129" s="3"/>
    </row>
    <row r="130" spans="1:51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14"/>
      <c r="Y130" s="3" t="s">
        <v>67</v>
      </c>
      <c r="Z130" s="3"/>
      <c r="AA130" s="3"/>
      <c r="AB130" s="163" t="e">
        <f>SUM(#REF!)</f>
        <v>#REF!</v>
      </c>
      <c r="AC130" s="164"/>
      <c r="AD130" s="164"/>
      <c r="AE130" s="164"/>
      <c r="AF130" s="165" t="e">
        <f>SUM(#REF!)</f>
        <v>#REF!</v>
      </c>
      <c r="AG130" s="164"/>
      <c r="AH130" s="164"/>
      <c r="AI130" s="166"/>
      <c r="AJ130" s="172" t="e">
        <f t="shared" si="0"/>
        <v>#REF!</v>
      </c>
      <c r="AK130" s="164"/>
      <c r="AL130" s="164"/>
      <c r="AM130" s="164"/>
      <c r="AN130" s="172" t="e">
        <f t="shared" si="1"/>
        <v>#REF!</v>
      </c>
      <c r="AO130" s="164"/>
      <c r="AP130" s="164"/>
      <c r="AQ130" s="166"/>
      <c r="AR130" s="3"/>
      <c r="AS130" s="3"/>
      <c r="AT130" s="3"/>
      <c r="AU130" s="3"/>
      <c r="AV130" s="3"/>
      <c r="AW130" s="3"/>
      <c r="AX130" s="3"/>
      <c r="AY130" s="3"/>
    </row>
    <row r="131" spans="1:5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15"/>
      <c r="Y131" s="16" t="s">
        <v>68</v>
      </c>
      <c r="Z131" s="16"/>
      <c r="AA131" s="16"/>
      <c r="AB131" s="183" t="e">
        <f>SUM(#REF!)</f>
        <v>#REF!</v>
      </c>
      <c r="AC131" s="170"/>
      <c r="AD131" s="170"/>
      <c r="AE131" s="170"/>
      <c r="AF131" s="185" t="e">
        <f>SUM(#REF!)</f>
        <v>#REF!</v>
      </c>
      <c r="AG131" s="170"/>
      <c r="AH131" s="170"/>
      <c r="AI131" s="171"/>
      <c r="AJ131" s="186" t="e">
        <f t="shared" si="0"/>
        <v>#REF!</v>
      </c>
      <c r="AK131" s="170"/>
      <c r="AL131" s="170"/>
      <c r="AM131" s="170"/>
      <c r="AN131" s="186" t="e">
        <f t="shared" si="1"/>
        <v>#REF!</v>
      </c>
      <c r="AO131" s="170"/>
      <c r="AP131" s="170"/>
      <c r="AQ131" s="171"/>
      <c r="AR131" s="3"/>
      <c r="AS131" s="3"/>
      <c r="AT131" s="3"/>
      <c r="AU131" s="3"/>
      <c r="AV131" s="3"/>
      <c r="AW131" s="3"/>
      <c r="AX131" s="3"/>
      <c r="AY131" s="3"/>
    </row>
    <row r="132" spans="1:51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 t="s">
        <v>19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187" t="e">
        <f>SUM(AB129:AI131)</f>
        <v>#REF!</v>
      </c>
      <c r="AC132" s="164"/>
      <c r="AD132" s="164"/>
      <c r="AE132" s="164"/>
      <c r="AF132" s="164"/>
      <c r="AG132" s="164"/>
      <c r="AH132" s="164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</row>
    <row r="133" spans="1:51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</row>
    <row r="134" spans="1:51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</row>
    <row r="135" spans="1:51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</row>
    <row r="136" spans="1:51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</row>
    <row r="137" spans="1:51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</row>
    <row r="138" spans="1:51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</row>
    <row r="139" spans="1:51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</row>
    <row r="140" spans="1:51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</row>
    <row r="141" spans="1:5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</row>
    <row r="142" spans="1:51" ht="14.25" customHeight="1">
      <c r="A142" s="3"/>
      <c r="B142" s="5" t="s">
        <v>69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5" t="s">
        <v>70</v>
      </c>
      <c r="AL142" s="5"/>
      <c r="AM142" s="5"/>
      <c r="AN142" s="5"/>
      <c r="AO142" s="5"/>
      <c r="AP142" s="173">
        <v>2021</v>
      </c>
      <c r="AQ142" s="164"/>
      <c r="AR142" s="164"/>
      <c r="AS142" s="3"/>
      <c r="AT142" s="3"/>
      <c r="AU142" s="3"/>
      <c r="AV142" s="3"/>
      <c r="AW142" s="3"/>
      <c r="AX142" s="3"/>
      <c r="AY142" s="3"/>
    </row>
    <row r="143" spans="1:51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</row>
    <row r="144" spans="1:51" ht="14.25" customHeight="1">
      <c r="A144" s="3"/>
      <c r="B144" s="3" t="s">
        <v>71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 t="s">
        <v>72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 t="s">
        <v>73</v>
      </c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 t="s">
        <v>74</v>
      </c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</row>
    <row r="145" spans="1:51" ht="14.25" customHeight="1">
      <c r="A145" s="3"/>
      <c r="B145" s="167" t="e">
        <f>#REF!</f>
        <v>#REF!</v>
      </c>
      <c r="C145" s="160"/>
      <c r="D145" s="160"/>
      <c r="E145" s="160"/>
      <c r="F145" s="160"/>
      <c r="G145" s="160"/>
      <c r="H145" s="160"/>
      <c r="I145" s="160"/>
      <c r="J145" s="162"/>
      <c r="K145" s="3"/>
      <c r="L145" s="3"/>
      <c r="M145" s="167" t="e">
        <f>#REF!</f>
        <v>#REF!</v>
      </c>
      <c r="N145" s="160"/>
      <c r="O145" s="160"/>
      <c r="P145" s="160"/>
      <c r="Q145" s="160"/>
      <c r="R145" s="160"/>
      <c r="S145" s="160"/>
      <c r="T145" s="160"/>
      <c r="U145" s="162"/>
      <c r="V145" s="3"/>
      <c r="W145" s="3"/>
      <c r="X145" s="167" t="e">
        <f>#REF!</f>
        <v>#REF!</v>
      </c>
      <c r="Y145" s="160"/>
      <c r="Z145" s="160"/>
      <c r="AA145" s="160"/>
      <c r="AB145" s="160"/>
      <c r="AC145" s="160"/>
      <c r="AD145" s="160"/>
      <c r="AE145" s="160"/>
      <c r="AF145" s="162"/>
      <c r="AG145" s="3"/>
      <c r="AH145" s="3"/>
      <c r="AI145" s="167" t="e">
        <f>#REF!</f>
        <v>#REF!</v>
      </c>
      <c r="AJ145" s="160"/>
      <c r="AK145" s="160"/>
      <c r="AL145" s="160"/>
      <c r="AM145" s="160"/>
      <c r="AN145" s="160"/>
      <c r="AO145" s="160"/>
      <c r="AP145" s="160"/>
      <c r="AQ145" s="162"/>
      <c r="AR145" s="3"/>
      <c r="AS145" s="3"/>
      <c r="AT145" s="3"/>
      <c r="AU145" s="3"/>
      <c r="AV145" s="3"/>
      <c r="AW145" s="3"/>
      <c r="AX145" s="3"/>
      <c r="AY145" s="3"/>
    </row>
    <row r="146" spans="1:51" ht="14.25" customHeight="1">
      <c r="A146" s="3"/>
      <c r="B146" s="168"/>
      <c r="C146" s="164"/>
      <c r="D146" s="164"/>
      <c r="E146" s="164"/>
      <c r="F146" s="164"/>
      <c r="G146" s="164"/>
      <c r="H146" s="164"/>
      <c r="I146" s="164"/>
      <c r="J146" s="166"/>
      <c r="K146" s="3"/>
      <c r="L146" s="3"/>
      <c r="M146" s="168"/>
      <c r="N146" s="164"/>
      <c r="O146" s="164"/>
      <c r="P146" s="164"/>
      <c r="Q146" s="164"/>
      <c r="R146" s="164"/>
      <c r="S146" s="164"/>
      <c r="T146" s="164"/>
      <c r="U146" s="166"/>
      <c r="V146" s="3"/>
      <c r="W146" s="3"/>
      <c r="X146" s="168"/>
      <c r="Y146" s="164"/>
      <c r="Z146" s="164"/>
      <c r="AA146" s="164"/>
      <c r="AB146" s="164"/>
      <c r="AC146" s="164"/>
      <c r="AD146" s="164"/>
      <c r="AE146" s="164"/>
      <c r="AF146" s="166"/>
      <c r="AG146" s="3"/>
      <c r="AH146" s="3"/>
      <c r="AI146" s="168"/>
      <c r="AJ146" s="164"/>
      <c r="AK146" s="164"/>
      <c r="AL146" s="164"/>
      <c r="AM146" s="164"/>
      <c r="AN146" s="164"/>
      <c r="AO146" s="164"/>
      <c r="AP146" s="164"/>
      <c r="AQ146" s="166"/>
      <c r="AR146" s="3"/>
      <c r="AS146" s="3"/>
      <c r="AT146" s="3"/>
      <c r="AU146" s="3"/>
      <c r="AV146" s="3"/>
      <c r="AW146" s="3"/>
      <c r="AX146" s="3"/>
      <c r="AY146" s="3"/>
    </row>
    <row r="147" spans="1:51" ht="14.25" customHeight="1">
      <c r="A147" s="3"/>
      <c r="B147" s="169"/>
      <c r="C147" s="170"/>
      <c r="D147" s="170"/>
      <c r="E147" s="170"/>
      <c r="F147" s="170"/>
      <c r="G147" s="170"/>
      <c r="H147" s="170"/>
      <c r="I147" s="170"/>
      <c r="J147" s="171"/>
      <c r="K147" s="3"/>
      <c r="L147" s="3"/>
      <c r="M147" s="169"/>
      <c r="N147" s="170"/>
      <c r="O147" s="170"/>
      <c r="P147" s="170"/>
      <c r="Q147" s="170"/>
      <c r="R147" s="170"/>
      <c r="S147" s="170"/>
      <c r="T147" s="170"/>
      <c r="U147" s="171"/>
      <c r="V147" s="3"/>
      <c r="W147" s="3"/>
      <c r="X147" s="169"/>
      <c r="Y147" s="170"/>
      <c r="Z147" s="170"/>
      <c r="AA147" s="170"/>
      <c r="AB147" s="170"/>
      <c r="AC147" s="170"/>
      <c r="AD147" s="170"/>
      <c r="AE147" s="170"/>
      <c r="AF147" s="171"/>
      <c r="AG147" s="3"/>
      <c r="AH147" s="3"/>
      <c r="AI147" s="169"/>
      <c r="AJ147" s="170"/>
      <c r="AK147" s="170"/>
      <c r="AL147" s="170"/>
      <c r="AM147" s="170"/>
      <c r="AN147" s="170"/>
      <c r="AO147" s="170"/>
      <c r="AP147" s="170"/>
      <c r="AQ147" s="171"/>
      <c r="AR147" s="3"/>
      <c r="AS147" s="3"/>
      <c r="AT147" s="3"/>
      <c r="AU147" s="3"/>
      <c r="AV147" s="3"/>
      <c r="AW147" s="3"/>
      <c r="AX147" s="3"/>
      <c r="AY147" s="3"/>
    </row>
    <row r="148" spans="1:51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</row>
    <row r="149" spans="1:51" ht="15" customHeight="1">
      <c r="A149" s="3"/>
      <c r="B149" s="3" t="s">
        <v>75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5" t="s">
        <v>76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5" t="s">
        <v>77</v>
      </c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</row>
    <row r="150" spans="1:51" ht="15" customHeight="1">
      <c r="A150" s="3"/>
      <c r="B150" s="167" t="e">
        <f>#REF!</f>
        <v>#REF!</v>
      </c>
      <c r="C150" s="160"/>
      <c r="D150" s="160"/>
      <c r="E150" s="160"/>
      <c r="F150" s="160"/>
      <c r="G150" s="160"/>
      <c r="H150" s="160"/>
      <c r="I150" s="160"/>
      <c r="J150" s="162"/>
      <c r="K150" s="3"/>
      <c r="L150" s="3"/>
      <c r="M150" s="180" t="e">
        <f>X150-SUM(B145,M145,X145,AI145,B150)</f>
        <v>#REF!</v>
      </c>
      <c r="N150" s="160"/>
      <c r="O150" s="160"/>
      <c r="P150" s="160"/>
      <c r="Q150" s="160"/>
      <c r="R150" s="160"/>
      <c r="S150" s="160"/>
      <c r="T150" s="160"/>
      <c r="U150" s="162"/>
      <c r="V150" s="3"/>
      <c r="W150" s="3"/>
      <c r="X150" s="180" t="e">
        <f>#REF!</f>
        <v>#REF!</v>
      </c>
      <c r="Y150" s="160"/>
      <c r="Z150" s="160"/>
      <c r="AA150" s="160"/>
      <c r="AB150" s="160"/>
      <c r="AC150" s="160"/>
      <c r="AD150" s="160"/>
      <c r="AE150" s="160"/>
      <c r="AF150" s="162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</row>
    <row r="151" spans="1:51" ht="15" customHeight="1">
      <c r="A151" s="3"/>
      <c r="B151" s="168"/>
      <c r="C151" s="164"/>
      <c r="D151" s="164"/>
      <c r="E151" s="164"/>
      <c r="F151" s="164"/>
      <c r="G151" s="164"/>
      <c r="H151" s="164"/>
      <c r="I151" s="164"/>
      <c r="J151" s="166"/>
      <c r="K151" s="3"/>
      <c r="L151" s="3"/>
      <c r="M151" s="168"/>
      <c r="N151" s="164"/>
      <c r="O151" s="164"/>
      <c r="P151" s="164"/>
      <c r="Q151" s="164"/>
      <c r="R151" s="164"/>
      <c r="S151" s="164"/>
      <c r="T151" s="164"/>
      <c r="U151" s="166"/>
      <c r="V151" s="3"/>
      <c r="W151" s="3"/>
      <c r="X151" s="168"/>
      <c r="Y151" s="164"/>
      <c r="Z151" s="164"/>
      <c r="AA151" s="164"/>
      <c r="AB151" s="164"/>
      <c r="AC151" s="164"/>
      <c r="AD151" s="164"/>
      <c r="AE151" s="164"/>
      <c r="AF151" s="166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</row>
    <row r="152" spans="1:51" ht="16.5" customHeight="1">
      <c r="A152" s="3"/>
      <c r="B152" s="169"/>
      <c r="C152" s="170"/>
      <c r="D152" s="170"/>
      <c r="E152" s="170"/>
      <c r="F152" s="170"/>
      <c r="G152" s="170"/>
      <c r="H152" s="170"/>
      <c r="I152" s="170"/>
      <c r="J152" s="171"/>
      <c r="K152" s="3"/>
      <c r="L152" s="3"/>
      <c r="M152" s="169"/>
      <c r="N152" s="170"/>
      <c r="O152" s="170"/>
      <c r="P152" s="170"/>
      <c r="Q152" s="170"/>
      <c r="R152" s="170"/>
      <c r="S152" s="170"/>
      <c r="T152" s="170"/>
      <c r="U152" s="171"/>
      <c r="V152" s="3"/>
      <c r="W152" s="3"/>
      <c r="X152" s="169"/>
      <c r="Y152" s="170"/>
      <c r="Z152" s="170"/>
      <c r="AA152" s="170"/>
      <c r="AB152" s="170"/>
      <c r="AC152" s="170"/>
      <c r="AD152" s="170"/>
      <c r="AE152" s="170"/>
      <c r="AF152" s="171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</row>
    <row r="153" spans="1:51" ht="1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</row>
    <row r="154" spans="1:51" ht="1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</row>
    <row r="155" spans="1:51" ht="1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</row>
    <row r="156" spans="1:51" ht="1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</row>
    <row r="157" spans="1:51" ht="1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</row>
    <row r="158" spans="1:51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</row>
    <row r="159" spans="1:51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</row>
    <row r="160" spans="1:51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</row>
    <row r="161" spans="1:5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</row>
    <row r="162" spans="1:51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</row>
    <row r="163" spans="1:51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</row>
    <row r="164" spans="1:51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</row>
    <row r="165" spans="1:51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 t="s">
        <v>19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</row>
    <row r="166" spans="1:51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</row>
    <row r="167" spans="1:51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</row>
    <row r="168" spans="1:51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</row>
    <row r="169" spans="1:51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</row>
    <row r="170" spans="1:51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</row>
    <row r="171" spans="1:5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</row>
    <row r="172" spans="1:51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</row>
    <row r="173" spans="1:51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</row>
    <row r="174" spans="1:51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</row>
    <row r="175" spans="1:51" ht="14.25" customHeight="1">
      <c r="A175" s="3"/>
      <c r="B175" s="5" t="s">
        <v>78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5" t="s">
        <v>70</v>
      </c>
      <c r="AL175" s="5"/>
      <c r="AM175" s="5"/>
      <c r="AN175" s="5"/>
      <c r="AO175" s="5"/>
      <c r="AP175" s="173">
        <v>2021</v>
      </c>
      <c r="AQ175" s="164"/>
      <c r="AR175" s="164"/>
      <c r="AS175" s="3"/>
      <c r="AT175" s="3"/>
      <c r="AU175" s="3"/>
      <c r="AV175" s="3"/>
      <c r="AW175" s="3"/>
      <c r="AX175" s="3"/>
      <c r="AY175" s="3"/>
    </row>
    <row r="176" spans="1:51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</row>
    <row r="177" spans="1:51" ht="14.25" customHeight="1">
      <c r="A177" s="3"/>
      <c r="B177" s="3" t="s">
        <v>79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 t="s">
        <v>80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 t="s">
        <v>81</v>
      </c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 t="s">
        <v>82</v>
      </c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</row>
    <row r="178" spans="1:51" ht="14.25" customHeight="1">
      <c r="A178" s="3"/>
      <c r="B178" s="167" t="e">
        <f>#REF!</f>
        <v>#REF!</v>
      </c>
      <c r="C178" s="160"/>
      <c r="D178" s="160"/>
      <c r="E178" s="160"/>
      <c r="F178" s="160"/>
      <c r="G178" s="160"/>
      <c r="H178" s="160"/>
      <c r="I178" s="160"/>
      <c r="J178" s="162"/>
      <c r="K178" s="3"/>
      <c r="L178" s="3"/>
      <c r="M178" s="167" t="e">
        <f>#REF!</f>
        <v>#REF!</v>
      </c>
      <c r="N178" s="160"/>
      <c r="O178" s="160"/>
      <c r="P178" s="160"/>
      <c r="Q178" s="160"/>
      <c r="R178" s="160"/>
      <c r="S178" s="160"/>
      <c r="T178" s="160"/>
      <c r="U178" s="162"/>
      <c r="V178" s="3"/>
      <c r="W178" s="3"/>
      <c r="X178" s="167" t="e">
        <f>#REF!</f>
        <v>#REF!</v>
      </c>
      <c r="Y178" s="160"/>
      <c r="Z178" s="160"/>
      <c r="AA178" s="160"/>
      <c r="AB178" s="160"/>
      <c r="AC178" s="160"/>
      <c r="AD178" s="160"/>
      <c r="AE178" s="160"/>
      <c r="AF178" s="162"/>
      <c r="AG178" s="3"/>
      <c r="AH178" s="3"/>
      <c r="AI178" s="167" t="e">
        <f>#REF!</f>
        <v>#REF!</v>
      </c>
      <c r="AJ178" s="160"/>
      <c r="AK178" s="160"/>
      <c r="AL178" s="160"/>
      <c r="AM178" s="160"/>
      <c r="AN178" s="160"/>
      <c r="AO178" s="160"/>
      <c r="AP178" s="160"/>
      <c r="AQ178" s="162"/>
      <c r="AR178" s="3"/>
      <c r="AS178" s="3"/>
      <c r="AT178" s="3"/>
      <c r="AU178" s="3"/>
      <c r="AV178" s="3"/>
      <c r="AW178" s="3"/>
      <c r="AX178" s="3"/>
      <c r="AY178" s="3"/>
    </row>
    <row r="179" spans="1:51" ht="14.25" customHeight="1">
      <c r="A179" s="3"/>
      <c r="B179" s="168"/>
      <c r="C179" s="164"/>
      <c r="D179" s="164"/>
      <c r="E179" s="164"/>
      <c r="F179" s="164"/>
      <c r="G179" s="164"/>
      <c r="H179" s="164"/>
      <c r="I179" s="164"/>
      <c r="J179" s="166"/>
      <c r="K179" s="3"/>
      <c r="L179" s="3"/>
      <c r="M179" s="168"/>
      <c r="N179" s="164"/>
      <c r="O179" s="164"/>
      <c r="P179" s="164"/>
      <c r="Q179" s="164"/>
      <c r="R179" s="164"/>
      <c r="S179" s="164"/>
      <c r="T179" s="164"/>
      <c r="U179" s="166"/>
      <c r="V179" s="3"/>
      <c r="W179" s="3"/>
      <c r="X179" s="168"/>
      <c r="Y179" s="164"/>
      <c r="Z179" s="164"/>
      <c r="AA179" s="164"/>
      <c r="AB179" s="164"/>
      <c r="AC179" s="164"/>
      <c r="AD179" s="164"/>
      <c r="AE179" s="164"/>
      <c r="AF179" s="166"/>
      <c r="AG179" s="3"/>
      <c r="AH179" s="3"/>
      <c r="AI179" s="168"/>
      <c r="AJ179" s="164"/>
      <c r="AK179" s="164"/>
      <c r="AL179" s="164"/>
      <c r="AM179" s="164"/>
      <c r="AN179" s="164"/>
      <c r="AO179" s="164"/>
      <c r="AP179" s="164"/>
      <c r="AQ179" s="166"/>
      <c r="AR179" s="3"/>
      <c r="AS179" s="3"/>
      <c r="AT179" s="3"/>
      <c r="AU179" s="3"/>
      <c r="AV179" s="3"/>
      <c r="AW179" s="3"/>
      <c r="AX179" s="3"/>
      <c r="AY179" s="3"/>
    </row>
    <row r="180" spans="1:51" ht="14.25" customHeight="1">
      <c r="A180" s="3"/>
      <c r="B180" s="169"/>
      <c r="C180" s="170"/>
      <c r="D180" s="170"/>
      <c r="E180" s="170"/>
      <c r="F180" s="170"/>
      <c r="G180" s="170"/>
      <c r="H180" s="170"/>
      <c r="I180" s="170"/>
      <c r="J180" s="171"/>
      <c r="K180" s="3"/>
      <c r="L180" s="3"/>
      <c r="M180" s="169"/>
      <c r="N180" s="170"/>
      <c r="O180" s="170"/>
      <c r="P180" s="170"/>
      <c r="Q180" s="170"/>
      <c r="R180" s="170"/>
      <c r="S180" s="170"/>
      <c r="T180" s="170"/>
      <c r="U180" s="171"/>
      <c r="V180" s="3"/>
      <c r="W180" s="3"/>
      <c r="X180" s="169"/>
      <c r="Y180" s="170"/>
      <c r="Z180" s="170"/>
      <c r="AA180" s="170"/>
      <c r="AB180" s="170"/>
      <c r="AC180" s="170"/>
      <c r="AD180" s="170"/>
      <c r="AE180" s="170"/>
      <c r="AF180" s="171"/>
      <c r="AG180" s="3"/>
      <c r="AH180" s="3"/>
      <c r="AI180" s="169"/>
      <c r="AJ180" s="170"/>
      <c r="AK180" s="170"/>
      <c r="AL180" s="170"/>
      <c r="AM180" s="170"/>
      <c r="AN180" s="170"/>
      <c r="AO180" s="170"/>
      <c r="AP180" s="170"/>
      <c r="AQ180" s="171"/>
      <c r="AR180" s="3"/>
      <c r="AS180" s="3"/>
      <c r="AT180" s="3"/>
      <c r="AU180" s="3"/>
      <c r="AV180" s="3"/>
      <c r="AW180" s="3"/>
      <c r="AX180" s="3"/>
      <c r="AY180" s="3"/>
    </row>
    <row r="181" spans="1:5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</row>
    <row r="182" spans="1:51" ht="14.25" customHeight="1">
      <c r="A182" s="3"/>
      <c r="B182" s="17" t="s">
        <v>83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5" t="s">
        <v>76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5" t="s">
        <v>77</v>
      </c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</row>
    <row r="183" spans="1:51" ht="14.25" customHeight="1">
      <c r="A183" s="3"/>
      <c r="B183" s="167" t="e">
        <f>#REF!</f>
        <v>#REF!</v>
      </c>
      <c r="C183" s="160"/>
      <c r="D183" s="160"/>
      <c r="E183" s="160"/>
      <c r="F183" s="160"/>
      <c r="G183" s="160"/>
      <c r="H183" s="160"/>
      <c r="I183" s="160"/>
      <c r="J183" s="162"/>
      <c r="K183" s="3"/>
      <c r="L183" s="3"/>
      <c r="M183" s="180" t="e">
        <f>X183-SUM(B183,B178,M178,X178,AI178)</f>
        <v>#REF!</v>
      </c>
      <c r="N183" s="160"/>
      <c r="O183" s="160"/>
      <c r="P183" s="160"/>
      <c r="Q183" s="160"/>
      <c r="R183" s="160"/>
      <c r="S183" s="160"/>
      <c r="T183" s="160"/>
      <c r="U183" s="162"/>
      <c r="V183" s="3"/>
      <c r="W183" s="3"/>
      <c r="X183" s="180" t="e">
        <f>X150</f>
        <v>#REF!</v>
      </c>
      <c r="Y183" s="160"/>
      <c r="Z183" s="160"/>
      <c r="AA183" s="160"/>
      <c r="AB183" s="160"/>
      <c r="AC183" s="160"/>
      <c r="AD183" s="160"/>
      <c r="AE183" s="160"/>
      <c r="AF183" s="162"/>
      <c r="AG183" s="3"/>
      <c r="AH183" s="3"/>
      <c r="AI183" s="18"/>
      <c r="AJ183" s="18"/>
      <c r="AK183" s="18"/>
      <c r="AL183" s="18"/>
      <c r="AM183" s="18"/>
      <c r="AN183" s="18"/>
      <c r="AO183" s="18"/>
      <c r="AP183" s="18"/>
      <c r="AQ183" s="18"/>
      <c r="AR183" s="3"/>
      <c r="AS183" s="3"/>
      <c r="AT183" s="3"/>
      <c r="AU183" s="3"/>
      <c r="AV183" s="3"/>
      <c r="AW183" s="3"/>
      <c r="AX183" s="3"/>
      <c r="AY183" s="3"/>
    </row>
    <row r="184" spans="1:51" ht="14.25" customHeight="1">
      <c r="A184" s="3"/>
      <c r="B184" s="168"/>
      <c r="C184" s="164"/>
      <c r="D184" s="164"/>
      <c r="E184" s="164"/>
      <c r="F184" s="164"/>
      <c r="G184" s="164"/>
      <c r="H184" s="164"/>
      <c r="I184" s="164"/>
      <c r="J184" s="166"/>
      <c r="K184" s="3"/>
      <c r="L184" s="3"/>
      <c r="M184" s="168"/>
      <c r="N184" s="164"/>
      <c r="O184" s="164"/>
      <c r="P184" s="164"/>
      <c r="Q184" s="164"/>
      <c r="R184" s="164"/>
      <c r="S184" s="164"/>
      <c r="T184" s="164"/>
      <c r="U184" s="166"/>
      <c r="V184" s="3"/>
      <c r="W184" s="3"/>
      <c r="X184" s="168"/>
      <c r="Y184" s="164"/>
      <c r="Z184" s="164"/>
      <c r="AA184" s="164"/>
      <c r="AB184" s="164"/>
      <c r="AC184" s="164"/>
      <c r="AD184" s="164"/>
      <c r="AE184" s="164"/>
      <c r="AF184" s="166"/>
      <c r="AG184" s="3"/>
      <c r="AH184" s="3"/>
      <c r="AI184" s="18"/>
      <c r="AJ184" s="18"/>
      <c r="AK184" s="18"/>
      <c r="AL184" s="18"/>
      <c r="AM184" s="18"/>
      <c r="AN184" s="18"/>
      <c r="AO184" s="18"/>
      <c r="AP184" s="18"/>
      <c r="AQ184" s="18"/>
      <c r="AR184" s="3"/>
      <c r="AS184" s="3"/>
      <c r="AT184" s="3"/>
      <c r="AU184" s="3"/>
      <c r="AV184" s="3"/>
      <c r="AW184" s="3"/>
      <c r="AX184" s="3"/>
      <c r="AY184" s="3"/>
    </row>
    <row r="185" spans="1:51" ht="14.25" customHeight="1">
      <c r="A185" s="3"/>
      <c r="B185" s="169"/>
      <c r="C185" s="170"/>
      <c r="D185" s="170"/>
      <c r="E185" s="170"/>
      <c r="F185" s="170"/>
      <c r="G185" s="170"/>
      <c r="H185" s="170"/>
      <c r="I185" s="170"/>
      <c r="J185" s="171"/>
      <c r="K185" s="3"/>
      <c r="L185" s="3"/>
      <c r="M185" s="169"/>
      <c r="N185" s="170"/>
      <c r="O185" s="170"/>
      <c r="P185" s="170"/>
      <c r="Q185" s="170"/>
      <c r="R185" s="170"/>
      <c r="S185" s="170"/>
      <c r="T185" s="170"/>
      <c r="U185" s="171"/>
      <c r="V185" s="3"/>
      <c r="W185" s="3"/>
      <c r="X185" s="169"/>
      <c r="Y185" s="170"/>
      <c r="Z185" s="170"/>
      <c r="AA185" s="170"/>
      <c r="AB185" s="170"/>
      <c r="AC185" s="170"/>
      <c r="AD185" s="170"/>
      <c r="AE185" s="170"/>
      <c r="AF185" s="171"/>
      <c r="AG185" s="3"/>
      <c r="AH185" s="3"/>
      <c r="AI185" s="18"/>
      <c r="AJ185" s="18"/>
      <c r="AK185" s="18"/>
      <c r="AL185" s="18"/>
      <c r="AM185" s="18"/>
      <c r="AN185" s="18"/>
      <c r="AO185" s="18"/>
      <c r="AP185" s="18"/>
      <c r="AQ185" s="18"/>
      <c r="AR185" s="3"/>
      <c r="AS185" s="3"/>
      <c r="AT185" s="3"/>
      <c r="AU185" s="3"/>
      <c r="AV185" s="3"/>
      <c r="AW185" s="3"/>
      <c r="AX185" s="3"/>
      <c r="AY185" s="3"/>
    </row>
    <row r="186" spans="1:51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</row>
    <row r="187" spans="1:51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</row>
    <row r="188" spans="1:51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</row>
    <row r="189" spans="1:51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</row>
    <row r="190" spans="1:51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</row>
    <row r="191" spans="1:5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</row>
    <row r="192" spans="1:51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</row>
    <row r="193" spans="1:51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</row>
    <row r="194" spans="1:51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</row>
    <row r="195" spans="1:51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</row>
    <row r="196" spans="1:51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</row>
    <row r="197" spans="1:51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</row>
    <row r="198" spans="1:51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 t="s">
        <v>19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</row>
    <row r="199" spans="1:51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</row>
    <row r="200" spans="1:51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</row>
    <row r="201" spans="1:5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</row>
    <row r="202" spans="1:51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</row>
    <row r="203" spans="1:51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</row>
    <row r="204" spans="1:51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</row>
    <row r="205" spans="1:51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</row>
    <row r="206" spans="1:51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</row>
    <row r="207" spans="1:51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</row>
    <row r="208" spans="1:51" ht="14.25" customHeight="1">
      <c r="A208" s="3"/>
      <c r="B208" s="5" t="s">
        <v>84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5"/>
      <c r="AL208" s="5"/>
      <c r="AM208" s="5"/>
      <c r="AN208" s="5"/>
      <c r="AO208" s="5"/>
      <c r="AP208" s="173">
        <v>2017</v>
      </c>
      <c r="AQ208" s="164"/>
      <c r="AR208" s="164"/>
      <c r="AS208" s="3"/>
      <c r="AT208" s="3"/>
      <c r="AU208" s="3"/>
      <c r="AV208" s="3"/>
      <c r="AW208" s="3"/>
      <c r="AX208" s="3"/>
      <c r="AY208" s="3"/>
    </row>
    <row r="209" spans="1:51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</row>
    <row r="210" spans="1:51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</row>
    <row r="211" spans="1:51" ht="14.25" customHeight="1">
      <c r="A211" s="3"/>
      <c r="B211" s="18"/>
      <c r="C211" s="18"/>
      <c r="D211" s="18"/>
      <c r="E211" s="18"/>
      <c r="F211" s="18"/>
      <c r="G211" s="18"/>
      <c r="H211" s="18"/>
      <c r="I211" s="18"/>
      <c r="J211" s="18"/>
      <c r="K211" s="3"/>
      <c r="L211" s="3"/>
      <c r="M211" s="18"/>
      <c r="N211" s="18"/>
      <c r="O211" s="18"/>
      <c r="P211" s="18"/>
      <c r="Q211" s="18"/>
      <c r="R211" s="18"/>
      <c r="S211" s="18"/>
      <c r="T211" s="18"/>
      <c r="U211" s="18"/>
      <c r="V211" s="3"/>
      <c r="W211" s="3"/>
      <c r="X211" s="18"/>
      <c r="Y211" s="18"/>
      <c r="Z211" s="18"/>
      <c r="AA211" s="18"/>
      <c r="AB211" s="18"/>
      <c r="AC211" s="18"/>
      <c r="AD211" s="18"/>
      <c r="AE211" s="18"/>
      <c r="AF211" s="18"/>
      <c r="AG211" s="3"/>
      <c r="AH211" s="3"/>
      <c r="AI211" s="18"/>
      <c r="AJ211" s="18"/>
      <c r="AK211" s="18"/>
      <c r="AL211" s="18"/>
      <c r="AM211" s="18"/>
      <c r="AN211" s="18"/>
      <c r="AO211" s="18"/>
      <c r="AP211" s="18"/>
      <c r="AQ211" s="18"/>
      <c r="AR211" s="3"/>
      <c r="AS211" s="3"/>
      <c r="AT211" s="3"/>
      <c r="AU211" s="3"/>
      <c r="AV211" s="3"/>
      <c r="AW211" s="3"/>
      <c r="AX211" s="3"/>
      <c r="AY211" s="3"/>
    </row>
    <row r="212" spans="1:51" ht="14.25" customHeight="1">
      <c r="A212" s="3"/>
      <c r="B212" s="18"/>
      <c r="C212" s="18"/>
      <c r="D212" s="18"/>
      <c r="E212" s="18"/>
      <c r="F212" s="18"/>
      <c r="G212" s="18"/>
      <c r="H212" s="18"/>
      <c r="I212" s="18"/>
      <c r="J212" s="18"/>
      <c r="K212" s="3"/>
      <c r="L212" s="3"/>
      <c r="M212" s="18"/>
      <c r="N212" s="18"/>
      <c r="O212" s="18"/>
      <c r="P212" s="18"/>
      <c r="Q212" s="18"/>
      <c r="R212" s="18"/>
      <c r="S212" s="18"/>
      <c r="T212" s="18"/>
      <c r="U212" s="18"/>
      <c r="V212" s="3"/>
      <c r="W212" s="3"/>
      <c r="X212" s="18"/>
      <c r="Y212" s="18"/>
      <c r="Z212" s="18"/>
      <c r="AA212" s="18"/>
      <c r="AB212" s="18"/>
      <c r="AC212" s="18"/>
      <c r="AD212" s="18"/>
      <c r="AE212" s="18"/>
      <c r="AF212" s="18"/>
      <c r="AG212" s="3"/>
      <c r="AH212" s="3"/>
      <c r="AI212" s="18"/>
      <c r="AJ212" s="18"/>
      <c r="AK212" s="18"/>
      <c r="AL212" s="18"/>
      <c r="AM212" s="18"/>
      <c r="AN212" s="18"/>
      <c r="AO212" s="18"/>
      <c r="AP212" s="18"/>
      <c r="AQ212" s="18"/>
      <c r="AR212" s="3"/>
      <c r="AS212" s="3"/>
      <c r="AT212" s="3"/>
      <c r="AU212" s="3"/>
      <c r="AV212" s="3"/>
      <c r="AW212" s="3"/>
      <c r="AX212" s="3"/>
      <c r="AY212" s="3"/>
    </row>
    <row r="213" spans="1:51" ht="14.25" customHeight="1">
      <c r="A213" s="3"/>
      <c r="B213" s="18"/>
      <c r="C213" s="18"/>
      <c r="D213" s="18"/>
      <c r="E213" s="18"/>
      <c r="F213" s="18"/>
      <c r="G213" s="18"/>
      <c r="H213" s="18"/>
      <c r="I213" s="18"/>
      <c r="J213" s="18"/>
      <c r="K213" s="3"/>
      <c r="L213" s="3"/>
      <c r="M213" s="18"/>
      <c r="N213" s="18"/>
      <c r="O213" s="18"/>
      <c r="P213" s="18"/>
      <c r="Q213" s="18"/>
      <c r="R213" s="18"/>
      <c r="S213" s="18"/>
      <c r="T213" s="18"/>
      <c r="U213" s="18"/>
      <c r="V213" s="3"/>
      <c r="W213" s="3"/>
      <c r="X213" s="18"/>
      <c r="Y213" s="18"/>
      <c r="Z213" s="18"/>
      <c r="AA213" s="18"/>
      <c r="AB213" s="18"/>
      <c r="AC213" s="18"/>
      <c r="AD213" s="18"/>
      <c r="AE213" s="18"/>
      <c r="AF213" s="18"/>
      <c r="AG213" s="3"/>
      <c r="AH213" s="3"/>
      <c r="AI213" s="18"/>
      <c r="AJ213" s="18"/>
      <c r="AK213" s="18"/>
      <c r="AL213" s="18"/>
      <c r="AM213" s="18"/>
      <c r="AN213" s="18"/>
      <c r="AO213" s="18"/>
      <c r="AP213" s="18"/>
      <c r="AQ213" s="18"/>
      <c r="AR213" s="3"/>
      <c r="AS213" s="3"/>
      <c r="AT213" s="3"/>
      <c r="AU213" s="3"/>
      <c r="AV213" s="3"/>
      <c r="AW213" s="3"/>
      <c r="AX213" s="3"/>
      <c r="AY213" s="3"/>
    </row>
    <row r="214" spans="1:51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</row>
    <row r="215" spans="1:51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5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5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</row>
    <row r="216" spans="1:51" ht="15" customHeight="1">
      <c r="A216" s="3"/>
      <c r="B216" s="18"/>
      <c r="C216" s="18"/>
      <c r="D216" s="18"/>
      <c r="E216" s="18"/>
      <c r="F216" s="18"/>
      <c r="G216" s="18"/>
      <c r="H216" s="18"/>
      <c r="I216" s="18"/>
      <c r="J216" s="18"/>
      <c r="K216" s="3"/>
      <c r="L216" s="3"/>
      <c r="M216" s="19"/>
      <c r="N216" s="19"/>
      <c r="O216" s="19"/>
      <c r="P216" s="19"/>
      <c r="Q216" s="19"/>
      <c r="R216" s="19"/>
      <c r="S216" s="19"/>
      <c r="T216" s="19"/>
      <c r="U216" s="19"/>
      <c r="V216" s="3"/>
      <c r="W216" s="3"/>
      <c r="X216" s="19"/>
      <c r="Y216" s="19"/>
      <c r="Z216" s="19"/>
      <c r="AA216" s="19"/>
      <c r="AB216" s="19"/>
      <c r="AC216" s="19"/>
      <c r="AD216" s="19"/>
      <c r="AE216" s="19"/>
      <c r="AF216" s="19"/>
      <c r="AG216" s="3"/>
      <c r="AH216" s="3"/>
      <c r="AI216" s="18"/>
      <c r="AJ216" s="18"/>
      <c r="AK216" s="18"/>
      <c r="AL216" s="18"/>
      <c r="AM216" s="18"/>
      <c r="AN216" s="18"/>
      <c r="AO216" s="18"/>
      <c r="AP216" s="18"/>
      <c r="AQ216" s="18"/>
      <c r="AR216" s="3"/>
      <c r="AS216" s="3"/>
      <c r="AT216" s="3"/>
      <c r="AU216" s="3"/>
      <c r="AV216" s="3"/>
      <c r="AW216" s="3"/>
      <c r="AX216" s="3"/>
      <c r="AY216" s="3"/>
    </row>
    <row r="217" spans="1:51" ht="15" customHeight="1">
      <c r="A217" s="3"/>
      <c r="B217" s="18"/>
      <c r="C217" s="18"/>
      <c r="D217" s="18"/>
      <c r="E217" s="18"/>
      <c r="F217" s="18"/>
      <c r="G217" s="18"/>
      <c r="H217" s="18"/>
      <c r="I217" s="18"/>
      <c r="J217" s="18"/>
      <c r="K217" s="3"/>
      <c r="L217" s="3"/>
      <c r="M217" s="19"/>
      <c r="N217" s="19"/>
      <c r="O217" s="19"/>
      <c r="P217" s="19"/>
      <c r="Q217" s="19"/>
      <c r="R217" s="19"/>
      <c r="S217" s="19"/>
      <c r="T217" s="19"/>
      <c r="U217" s="19"/>
      <c r="V217" s="3"/>
      <c r="W217" s="3"/>
      <c r="X217" s="19"/>
      <c r="Y217" s="19"/>
      <c r="Z217" s="19"/>
      <c r="AA217" s="19"/>
      <c r="AB217" s="19"/>
      <c r="AC217" s="19"/>
      <c r="AD217" s="19"/>
      <c r="AE217" s="19"/>
      <c r="AF217" s="19"/>
      <c r="AG217" s="3"/>
      <c r="AH217" s="3"/>
      <c r="AI217" s="18"/>
      <c r="AJ217" s="18"/>
      <c r="AK217" s="18"/>
      <c r="AL217" s="18"/>
      <c r="AM217" s="18"/>
      <c r="AN217" s="18"/>
      <c r="AO217" s="18"/>
      <c r="AP217" s="18"/>
      <c r="AQ217" s="18"/>
      <c r="AR217" s="3"/>
      <c r="AS217" s="3"/>
      <c r="AT217" s="3"/>
      <c r="AU217" s="3"/>
      <c r="AV217" s="3"/>
      <c r="AW217" s="3"/>
      <c r="AX217" s="3"/>
      <c r="AY217" s="3"/>
    </row>
    <row r="218" spans="1:51" ht="15" customHeight="1">
      <c r="A218" s="3"/>
      <c r="B218" s="18"/>
      <c r="C218" s="18"/>
      <c r="D218" s="18"/>
      <c r="E218" s="18"/>
      <c r="F218" s="18"/>
      <c r="G218" s="18"/>
      <c r="H218" s="18"/>
      <c r="I218" s="18"/>
      <c r="J218" s="18"/>
      <c r="K218" s="3"/>
      <c r="L218" s="3"/>
      <c r="M218" s="19"/>
      <c r="N218" s="19"/>
      <c r="O218" s="19"/>
      <c r="P218" s="19"/>
      <c r="Q218" s="19"/>
      <c r="R218" s="19"/>
      <c r="S218" s="19"/>
      <c r="T218" s="19"/>
      <c r="U218" s="19"/>
      <c r="V218" s="3"/>
      <c r="W218" s="3"/>
      <c r="X218" s="19"/>
      <c r="Y218" s="19"/>
      <c r="Z218" s="19"/>
      <c r="AA218" s="19"/>
      <c r="AB218" s="19"/>
      <c r="AC218" s="19"/>
      <c r="AD218" s="19"/>
      <c r="AE218" s="19"/>
      <c r="AF218" s="19"/>
      <c r="AG218" s="3"/>
      <c r="AH218" s="3"/>
      <c r="AI218" s="18"/>
      <c r="AJ218" s="18"/>
      <c r="AK218" s="18"/>
      <c r="AL218" s="18"/>
      <c r="AM218" s="18"/>
      <c r="AN218" s="18"/>
      <c r="AO218" s="18"/>
      <c r="AP218" s="18"/>
      <c r="AQ218" s="18"/>
      <c r="AR218" s="3"/>
      <c r="AS218" s="3"/>
      <c r="AT218" s="3"/>
      <c r="AU218" s="3"/>
      <c r="AV218" s="3"/>
      <c r="AW218" s="3"/>
      <c r="AX218" s="3"/>
      <c r="AY218" s="3"/>
    </row>
    <row r="219" spans="1:51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</row>
    <row r="220" spans="1:51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</row>
    <row r="221" spans="1:5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</row>
    <row r="222" spans="1:51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</row>
    <row r="223" spans="1:51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</row>
    <row r="224" spans="1:51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</row>
    <row r="225" spans="1:51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</row>
    <row r="226" spans="1:51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</row>
    <row r="227" spans="1:51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</row>
    <row r="228" spans="1:51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</row>
    <row r="229" spans="1:51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</row>
    <row r="230" spans="1:51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</row>
    <row r="231" spans="1:5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 t="s">
        <v>19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</row>
    <row r="232" spans="1:51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</row>
    <row r="233" spans="1:51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</row>
    <row r="234" spans="1:51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</row>
    <row r="235" spans="1:51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</row>
    <row r="236" spans="1:51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</row>
    <row r="237" spans="1:51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</row>
    <row r="238" spans="1:51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</row>
    <row r="239" spans="1:51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</row>
    <row r="240" spans="1:51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</row>
    <row r="241" spans="1:51" ht="14.25" customHeight="1">
      <c r="A241" s="3"/>
      <c r="B241" s="5" t="s">
        <v>85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5" t="s">
        <v>70</v>
      </c>
      <c r="AL241" s="5"/>
      <c r="AM241" s="5"/>
      <c r="AN241" s="5"/>
      <c r="AO241" s="5"/>
      <c r="AP241" s="173">
        <v>2021</v>
      </c>
      <c r="AQ241" s="164"/>
      <c r="AR241" s="164"/>
      <c r="AS241" s="3"/>
      <c r="AT241" s="3"/>
      <c r="AU241" s="3"/>
      <c r="AV241" s="3"/>
      <c r="AW241" s="3"/>
      <c r="AX241" s="3"/>
      <c r="AY241" s="3"/>
    </row>
    <row r="242" spans="1:51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</row>
    <row r="243" spans="1:51" ht="14.25" customHeight="1">
      <c r="A243" s="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3"/>
      <c r="W243" s="3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3"/>
      <c r="AS243" s="3"/>
      <c r="AT243" s="3"/>
      <c r="AU243" s="3"/>
      <c r="AV243" s="3"/>
      <c r="AW243" s="3"/>
      <c r="AX243" s="3"/>
      <c r="AY243" s="3"/>
    </row>
    <row r="244" spans="1:51" ht="14.25" customHeight="1">
      <c r="A244" s="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3"/>
      <c r="W244" s="3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3"/>
      <c r="AS244" s="3"/>
      <c r="AT244" s="3"/>
      <c r="AU244" s="3"/>
      <c r="AV244" s="3"/>
      <c r="AW244" s="3"/>
      <c r="AX244" s="3"/>
      <c r="AY244" s="3"/>
    </row>
    <row r="245" spans="1:51" ht="14.25" customHeight="1">
      <c r="A245" s="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3"/>
      <c r="W245" s="3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3"/>
      <c r="AS245" s="3"/>
      <c r="AT245" s="3"/>
      <c r="AU245" s="3"/>
      <c r="AV245" s="3"/>
      <c r="AW245" s="3"/>
      <c r="AX245" s="3"/>
      <c r="AY245" s="3"/>
    </row>
    <row r="246" spans="1:51" ht="14.25" customHeight="1">
      <c r="A246" s="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3"/>
      <c r="W246" s="3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3"/>
      <c r="AS246" s="3"/>
      <c r="AT246" s="3"/>
      <c r="AU246" s="3"/>
      <c r="AV246" s="3"/>
      <c r="AW246" s="3"/>
      <c r="AX246" s="3"/>
      <c r="AY246" s="3"/>
    </row>
    <row r="247" spans="1:51" ht="14.25" customHeight="1">
      <c r="A247" s="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3"/>
      <c r="W247" s="3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3"/>
      <c r="AS247" s="3"/>
      <c r="AT247" s="3"/>
      <c r="AU247" s="3"/>
      <c r="AV247" s="3"/>
      <c r="AW247" s="3"/>
      <c r="AX247" s="3"/>
      <c r="AY247" s="3"/>
    </row>
    <row r="248" spans="1:51" ht="14.25" customHeight="1">
      <c r="A248" s="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3"/>
      <c r="W248" s="3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3"/>
      <c r="AS248" s="3"/>
      <c r="AT248" s="3"/>
      <c r="AU248" s="3"/>
      <c r="AV248" s="3"/>
      <c r="AW248" s="3"/>
      <c r="AX248" s="3"/>
      <c r="AY248" s="3"/>
    </row>
    <row r="249" spans="1:51" ht="15" customHeight="1">
      <c r="A249" s="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3"/>
      <c r="W249" s="3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3"/>
      <c r="AS249" s="3"/>
      <c r="AT249" s="3"/>
      <c r="AU249" s="3"/>
      <c r="AV249" s="3"/>
      <c r="AW249" s="3"/>
      <c r="AX249" s="3"/>
      <c r="AY249" s="3"/>
    </row>
    <row r="250" spans="1:51" ht="15" customHeight="1">
      <c r="A250" s="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3"/>
      <c r="W250" s="3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3"/>
      <c r="AS250" s="3"/>
      <c r="AT250" s="3"/>
      <c r="AU250" s="3"/>
      <c r="AV250" s="3"/>
      <c r="AW250" s="3"/>
      <c r="AX250" s="3"/>
      <c r="AY250" s="3"/>
    </row>
    <row r="251" spans="1:51" ht="15" customHeight="1">
      <c r="A251" s="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3"/>
      <c r="W251" s="3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3"/>
      <c r="AS251" s="3"/>
      <c r="AT251" s="3"/>
      <c r="AU251" s="3"/>
      <c r="AV251" s="3"/>
      <c r="AW251" s="3"/>
      <c r="AX251" s="3"/>
      <c r="AY251" s="3"/>
    </row>
    <row r="252" spans="1:51" ht="14.25" customHeight="1">
      <c r="A252" s="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3"/>
      <c r="W252" s="3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3"/>
      <c r="AS252" s="3"/>
      <c r="AT252" s="3"/>
      <c r="AU252" s="3"/>
      <c r="AV252" s="3"/>
      <c r="AW252" s="3"/>
      <c r="AX252" s="3"/>
      <c r="AY252" s="3"/>
    </row>
    <row r="253" spans="1:51" ht="14.25" customHeight="1">
      <c r="A253" s="3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3"/>
      <c r="AT253" s="3"/>
      <c r="AU253" s="3"/>
      <c r="AV253" s="3"/>
      <c r="AW253" s="3"/>
      <c r="AX253" s="3"/>
      <c r="AY253" s="3"/>
    </row>
    <row r="254" spans="1:51" ht="14.25" customHeight="1">
      <c r="A254" s="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5"/>
      <c r="W254" s="5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5"/>
      <c r="AS254" s="3"/>
      <c r="AT254" s="3"/>
      <c r="AU254" s="3"/>
      <c r="AV254" s="3"/>
      <c r="AW254" s="3"/>
      <c r="AX254" s="3"/>
      <c r="AY254" s="3"/>
    </row>
    <row r="255" spans="1:51" ht="14.25" customHeight="1">
      <c r="A255" s="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5"/>
      <c r="W255" s="5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5"/>
      <c r="AS255" s="3"/>
      <c r="AT255" s="3"/>
      <c r="AU255" s="3"/>
      <c r="AV255" s="3"/>
      <c r="AW255" s="3"/>
      <c r="AX255" s="3"/>
      <c r="AY255" s="3"/>
    </row>
    <row r="256" spans="1:51" ht="14.25" customHeight="1">
      <c r="A256" s="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5"/>
      <c r="W256" s="5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5"/>
      <c r="AS256" s="3"/>
      <c r="AT256" s="3"/>
      <c r="AU256" s="3"/>
      <c r="AV256" s="3"/>
      <c r="AW256" s="3"/>
      <c r="AX256" s="3"/>
      <c r="AY256" s="3"/>
    </row>
    <row r="257" spans="1:51" ht="14.25" customHeight="1">
      <c r="A257" s="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5"/>
      <c r="W257" s="5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5"/>
      <c r="AS257" s="3"/>
      <c r="AT257" s="3"/>
      <c r="AU257" s="3"/>
      <c r="AV257" s="3"/>
      <c r="AW257" s="3"/>
      <c r="AX257" s="3"/>
      <c r="AY257" s="3"/>
    </row>
    <row r="258" spans="1:51" ht="14.25" customHeight="1">
      <c r="A258" s="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5"/>
      <c r="W258" s="5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5"/>
      <c r="AS258" s="3"/>
      <c r="AT258" s="3"/>
      <c r="AU258" s="3"/>
      <c r="AV258" s="3"/>
      <c r="AW258" s="3"/>
      <c r="AX258" s="3"/>
      <c r="AY258" s="3"/>
    </row>
    <row r="259" spans="1:51" ht="14.25" customHeight="1">
      <c r="A259" s="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5"/>
      <c r="W259" s="5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5"/>
      <c r="AS259" s="3"/>
      <c r="AT259" s="3"/>
      <c r="AU259" s="3"/>
      <c r="AV259" s="3"/>
      <c r="AW259" s="3"/>
      <c r="AX259" s="3"/>
      <c r="AY259" s="3"/>
    </row>
    <row r="260" spans="1:51" ht="14.25" customHeight="1">
      <c r="A260" s="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5"/>
      <c r="W260" s="5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5"/>
      <c r="AS260" s="3"/>
      <c r="AT260" s="3"/>
      <c r="AU260" s="3"/>
      <c r="AV260" s="3"/>
      <c r="AW260" s="3"/>
      <c r="AX260" s="3"/>
      <c r="AY260" s="3"/>
    </row>
    <row r="261" spans="1:51" ht="15" customHeight="1">
      <c r="A261" s="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5"/>
      <c r="W261" s="5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5"/>
      <c r="AS261" s="3"/>
      <c r="AT261" s="3"/>
      <c r="AU261" s="3"/>
      <c r="AV261" s="3"/>
      <c r="AW261" s="3"/>
      <c r="AX261" s="3"/>
      <c r="AY261" s="3"/>
    </row>
    <row r="262" spans="1:51" ht="15" customHeight="1">
      <c r="A262" s="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5"/>
      <c r="W262" s="5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5"/>
      <c r="AS262" s="3"/>
      <c r="AT262" s="3"/>
      <c r="AU262" s="3"/>
      <c r="AV262" s="3"/>
      <c r="AW262" s="3"/>
      <c r="AX262" s="3"/>
      <c r="AY262" s="3"/>
    </row>
    <row r="263" spans="1:51" ht="15" customHeight="1">
      <c r="A263" s="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5"/>
      <c r="W263" s="5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5"/>
      <c r="AS263" s="3"/>
      <c r="AT263" s="3"/>
      <c r="AU263" s="3"/>
      <c r="AV263" s="3"/>
      <c r="AW263" s="3"/>
      <c r="AX263" s="3"/>
      <c r="AY263" s="3"/>
    </row>
    <row r="264" spans="1:51" ht="14.25" customHeight="1">
      <c r="A264" s="3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3"/>
      <c r="AT264" s="3"/>
      <c r="AU264" s="3"/>
      <c r="AV264" s="3"/>
      <c r="AW264" s="3"/>
      <c r="AX264" s="3"/>
      <c r="AY264" s="3"/>
    </row>
    <row r="265" spans="1:51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</row>
    <row r="266" spans="1:51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</row>
    <row r="267" spans="1:51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</row>
    <row r="268" spans="1:51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</row>
    <row r="269" spans="1:51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</row>
    <row r="270" spans="1:51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</row>
    <row r="271" spans="1:5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</row>
    <row r="272" spans="1:51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</row>
    <row r="273" spans="1:51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</row>
    <row r="274" spans="1:51" ht="14.25" customHeight="1">
      <c r="A274" s="3"/>
      <c r="B274" s="5" t="s">
        <v>85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5" t="s">
        <v>70</v>
      </c>
      <c r="AL274" s="5"/>
      <c r="AM274" s="5"/>
      <c r="AN274" s="5"/>
      <c r="AO274" s="5"/>
      <c r="AP274" s="173">
        <v>2021</v>
      </c>
      <c r="AQ274" s="164"/>
      <c r="AR274" s="164"/>
      <c r="AS274" s="3"/>
      <c r="AT274" s="3"/>
      <c r="AU274" s="3"/>
      <c r="AV274" s="3"/>
      <c r="AW274" s="3"/>
      <c r="AX274" s="3"/>
      <c r="AY274" s="3"/>
    </row>
    <row r="275" spans="1:51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</row>
    <row r="276" spans="1:51" ht="14.25" customHeight="1">
      <c r="A276" s="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3"/>
      <c r="W276" s="3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3"/>
      <c r="AS276" s="3"/>
      <c r="AT276" s="3"/>
      <c r="AU276" s="3"/>
      <c r="AV276" s="3"/>
      <c r="AW276" s="3"/>
      <c r="AX276" s="3"/>
      <c r="AY276" s="3"/>
    </row>
    <row r="277" spans="1:51" ht="14.25" customHeight="1">
      <c r="A277" s="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3"/>
      <c r="W277" s="3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3"/>
      <c r="AS277" s="3"/>
      <c r="AT277" s="3"/>
      <c r="AU277" s="3"/>
      <c r="AV277" s="3"/>
      <c r="AW277" s="3"/>
      <c r="AX277" s="3"/>
      <c r="AY277" s="3"/>
    </row>
    <row r="278" spans="1:51" ht="14.25" customHeight="1">
      <c r="A278" s="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3"/>
      <c r="W278" s="3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3"/>
      <c r="AS278" s="3"/>
      <c r="AT278" s="3"/>
      <c r="AU278" s="3"/>
      <c r="AV278" s="3"/>
      <c r="AW278" s="3"/>
      <c r="AX278" s="3"/>
      <c r="AY278" s="3"/>
    </row>
    <row r="279" spans="1:51" ht="14.25" customHeight="1">
      <c r="A279" s="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3"/>
      <c r="W279" s="3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3"/>
      <c r="AS279" s="3"/>
      <c r="AT279" s="3"/>
      <c r="AU279" s="3"/>
      <c r="AV279" s="3"/>
      <c r="AW279" s="3"/>
      <c r="AX279" s="3"/>
      <c r="AY279" s="3"/>
    </row>
    <row r="280" spans="1:51" ht="14.25" customHeight="1">
      <c r="A280" s="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3"/>
      <c r="W280" s="3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3"/>
      <c r="AS280" s="3"/>
      <c r="AT280" s="3"/>
      <c r="AU280" s="3"/>
      <c r="AV280" s="3"/>
      <c r="AW280" s="3"/>
      <c r="AX280" s="3"/>
      <c r="AY280" s="3"/>
    </row>
    <row r="281" spans="1:51" ht="14.25" customHeight="1">
      <c r="A281" s="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3"/>
      <c r="W281" s="3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3"/>
      <c r="AS281" s="3"/>
      <c r="AT281" s="3"/>
      <c r="AU281" s="3"/>
      <c r="AV281" s="3"/>
      <c r="AW281" s="3"/>
      <c r="AX281" s="3"/>
      <c r="AY281" s="3"/>
    </row>
    <row r="282" spans="1:51" ht="15" customHeight="1">
      <c r="A282" s="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3"/>
      <c r="W282" s="3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3"/>
      <c r="AS282" s="3"/>
      <c r="AT282" s="3"/>
      <c r="AU282" s="3"/>
      <c r="AV282" s="3"/>
      <c r="AW282" s="3"/>
      <c r="AX282" s="3"/>
      <c r="AY282" s="3"/>
    </row>
    <row r="283" spans="1:51" ht="15" customHeight="1">
      <c r="A283" s="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3"/>
      <c r="W283" s="3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3"/>
      <c r="AS283" s="3"/>
      <c r="AT283" s="3"/>
      <c r="AU283" s="3"/>
      <c r="AV283" s="3"/>
      <c r="AW283" s="3"/>
      <c r="AX283" s="3"/>
      <c r="AY283" s="3"/>
    </row>
    <row r="284" spans="1:51" ht="15" customHeight="1">
      <c r="A284" s="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3"/>
      <c r="W284" s="3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3"/>
      <c r="AS284" s="3"/>
      <c r="AT284" s="3"/>
      <c r="AU284" s="3"/>
      <c r="AV284" s="3"/>
      <c r="AW284" s="3"/>
      <c r="AX284" s="3"/>
      <c r="AY284" s="3"/>
    </row>
    <row r="285" spans="1:51" ht="14.25" customHeight="1">
      <c r="A285" s="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3"/>
      <c r="W285" s="3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3"/>
      <c r="AS285" s="3"/>
      <c r="AT285" s="3"/>
      <c r="AU285" s="3"/>
      <c r="AV285" s="3"/>
      <c r="AW285" s="3"/>
      <c r="AX285" s="3"/>
      <c r="AY285" s="3"/>
    </row>
    <row r="286" spans="1:51" ht="14.25" customHeight="1">
      <c r="A286" s="3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3"/>
      <c r="AT286" s="3"/>
      <c r="AU286" s="3"/>
      <c r="AV286" s="3"/>
      <c r="AW286" s="3"/>
      <c r="AX286" s="3"/>
      <c r="AY286" s="3"/>
    </row>
    <row r="287" spans="1:51" ht="14.25" customHeight="1">
      <c r="A287" s="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5"/>
      <c r="W287" s="5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5"/>
      <c r="AS287" s="3"/>
      <c r="AT287" s="3"/>
      <c r="AU287" s="3"/>
      <c r="AV287" s="3"/>
      <c r="AW287" s="3"/>
      <c r="AX287" s="3"/>
      <c r="AY287" s="3"/>
    </row>
    <row r="288" spans="1:51" ht="14.25" customHeight="1">
      <c r="A288" s="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5"/>
      <c r="W288" s="5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5"/>
      <c r="AS288" s="3"/>
      <c r="AT288" s="3"/>
      <c r="AU288" s="3"/>
      <c r="AV288" s="3"/>
      <c r="AW288" s="3"/>
      <c r="AX288" s="3"/>
      <c r="AY288" s="3"/>
    </row>
    <row r="289" spans="1:51" ht="14.25" customHeight="1">
      <c r="A289" s="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5"/>
      <c r="W289" s="5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5"/>
      <c r="AS289" s="3"/>
      <c r="AT289" s="3"/>
      <c r="AU289" s="3"/>
      <c r="AV289" s="3"/>
      <c r="AW289" s="3"/>
      <c r="AX289" s="3"/>
      <c r="AY289" s="3"/>
    </row>
    <row r="290" spans="1:51" ht="14.25" customHeight="1">
      <c r="A290" s="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5"/>
      <c r="W290" s="5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5"/>
      <c r="AS290" s="3"/>
      <c r="AT290" s="3"/>
      <c r="AU290" s="3"/>
      <c r="AV290" s="3"/>
      <c r="AW290" s="3"/>
      <c r="AX290" s="3"/>
      <c r="AY290" s="3"/>
    </row>
    <row r="291" spans="1:51" ht="14.25" customHeight="1">
      <c r="A291" s="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5"/>
      <c r="W291" s="5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5"/>
      <c r="AS291" s="3"/>
      <c r="AT291" s="3"/>
      <c r="AU291" s="3"/>
      <c r="AV291" s="3"/>
      <c r="AW291" s="3"/>
      <c r="AX291" s="3"/>
      <c r="AY291" s="3"/>
    </row>
    <row r="292" spans="1:51" ht="14.25" customHeight="1">
      <c r="A292" s="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5"/>
      <c r="W292" s="5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5"/>
      <c r="AS292" s="3"/>
      <c r="AT292" s="3"/>
      <c r="AU292" s="3"/>
      <c r="AV292" s="3"/>
      <c r="AW292" s="3"/>
      <c r="AX292" s="3"/>
      <c r="AY292" s="3"/>
    </row>
    <row r="293" spans="1:51" ht="14.25" customHeight="1">
      <c r="A293" s="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5"/>
      <c r="W293" s="5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5"/>
      <c r="AS293" s="3"/>
      <c r="AT293" s="3"/>
      <c r="AU293" s="3"/>
      <c r="AV293" s="3"/>
      <c r="AW293" s="3"/>
      <c r="AX293" s="3"/>
      <c r="AY293" s="3"/>
    </row>
    <row r="294" spans="1:51" ht="15" customHeight="1">
      <c r="A294" s="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5"/>
      <c r="W294" s="5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5"/>
      <c r="AS294" s="3"/>
      <c r="AT294" s="3"/>
      <c r="AU294" s="3"/>
      <c r="AV294" s="3"/>
      <c r="AW294" s="3"/>
      <c r="AX294" s="3"/>
      <c r="AY294" s="3"/>
    </row>
    <row r="295" spans="1:51" ht="15" customHeight="1">
      <c r="A295" s="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5"/>
      <c r="W295" s="5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5"/>
      <c r="AS295" s="3"/>
      <c r="AT295" s="3"/>
      <c r="AU295" s="3"/>
      <c r="AV295" s="3"/>
      <c r="AW295" s="3"/>
      <c r="AX295" s="3"/>
      <c r="AY295" s="3"/>
    </row>
    <row r="296" spans="1:51" ht="15" customHeight="1">
      <c r="A296" s="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5"/>
      <c r="W296" s="5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5"/>
      <c r="AS296" s="3"/>
      <c r="AT296" s="3"/>
      <c r="AU296" s="3"/>
      <c r="AV296" s="3"/>
      <c r="AW296" s="3"/>
      <c r="AX296" s="3"/>
      <c r="AY296" s="3"/>
    </row>
    <row r="297" spans="1:51" ht="14.25" customHeight="1">
      <c r="A297" s="3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3"/>
      <c r="AT297" s="3"/>
      <c r="AU297" s="3"/>
      <c r="AV297" s="3"/>
      <c r="AW297" s="3"/>
      <c r="AX297" s="3"/>
      <c r="AY297" s="3"/>
    </row>
    <row r="298" spans="1:51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</row>
    <row r="299" spans="1:51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</row>
    <row r="300" spans="1:51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</row>
    <row r="301" spans="1:5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</row>
    <row r="302" spans="1:51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</row>
    <row r="303" spans="1:51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</row>
    <row r="304" spans="1:51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</row>
    <row r="305" spans="1:51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</row>
    <row r="306" spans="1:51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</row>
    <row r="307" spans="1:51" ht="14.25" customHeight="1">
      <c r="A307" s="3"/>
      <c r="B307" s="5" t="s">
        <v>86</v>
      </c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5" t="s">
        <v>70</v>
      </c>
      <c r="AL307" s="5"/>
      <c r="AM307" s="5"/>
      <c r="AN307" s="5"/>
      <c r="AO307" s="5"/>
      <c r="AP307" s="173">
        <v>2021</v>
      </c>
      <c r="AQ307" s="164"/>
      <c r="AR307" s="164"/>
      <c r="AS307" s="3"/>
      <c r="AT307" s="3"/>
      <c r="AU307" s="3"/>
      <c r="AV307" s="3"/>
      <c r="AW307" s="3"/>
      <c r="AX307" s="3"/>
      <c r="AY307" s="3"/>
    </row>
    <row r="308" spans="1:51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</row>
    <row r="309" spans="1:51" ht="14.25" customHeight="1">
      <c r="A309" s="3"/>
      <c r="B309" s="3" t="s">
        <v>71</v>
      </c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 t="s">
        <v>73</v>
      </c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 t="s">
        <v>74</v>
      </c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 t="s">
        <v>72</v>
      </c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</row>
    <row r="310" spans="1:51" ht="14.25" customHeight="1">
      <c r="A310" s="3"/>
      <c r="B310" s="167" t="e">
        <f>#REF!</f>
        <v>#REF!</v>
      </c>
      <c r="C310" s="160"/>
      <c r="D310" s="160"/>
      <c r="E310" s="160"/>
      <c r="F310" s="160"/>
      <c r="G310" s="160"/>
      <c r="H310" s="160"/>
      <c r="I310" s="160"/>
      <c r="J310" s="162"/>
      <c r="K310" s="3"/>
      <c r="L310" s="3"/>
      <c r="M310" s="167" t="e">
        <f>#REF!</f>
        <v>#REF!</v>
      </c>
      <c r="N310" s="160"/>
      <c r="O310" s="160"/>
      <c r="P310" s="160"/>
      <c r="Q310" s="160"/>
      <c r="R310" s="160"/>
      <c r="S310" s="160"/>
      <c r="T310" s="160"/>
      <c r="U310" s="162"/>
      <c r="V310" s="3"/>
      <c r="W310" s="3"/>
      <c r="X310" s="167" t="e">
        <f>#REF!</f>
        <v>#REF!</v>
      </c>
      <c r="Y310" s="160"/>
      <c r="Z310" s="160"/>
      <c r="AA310" s="160"/>
      <c r="AB310" s="160"/>
      <c r="AC310" s="160"/>
      <c r="AD310" s="160"/>
      <c r="AE310" s="160"/>
      <c r="AF310" s="162"/>
      <c r="AG310" s="3"/>
      <c r="AH310" s="3"/>
      <c r="AI310" s="167" t="e">
        <f>#REF!</f>
        <v>#REF!</v>
      </c>
      <c r="AJ310" s="160"/>
      <c r="AK310" s="160"/>
      <c r="AL310" s="160"/>
      <c r="AM310" s="160"/>
      <c r="AN310" s="160"/>
      <c r="AO310" s="160"/>
      <c r="AP310" s="160"/>
      <c r="AQ310" s="162"/>
      <c r="AR310" s="3"/>
      <c r="AS310" s="3"/>
      <c r="AT310" s="3"/>
      <c r="AU310" s="3"/>
      <c r="AV310" s="3"/>
      <c r="AW310" s="3"/>
      <c r="AX310" s="3"/>
      <c r="AY310" s="3"/>
    </row>
    <row r="311" spans="1:51" ht="14.25" customHeight="1">
      <c r="A311" s="3"/>
      <c r="B311" s="168"/>
      <c r="C311" s="164"/>
      <c r="D311" s="164"/>
      <c r="E311" s="164"/>
      <c r="F311" s="164"/>
      <c r="G311" s="164"/>
      <c r="H311" s="164"/>
      <c r="I311" s="164"/>
      <c r="J311" s="166"/>
      <c r="K311" s="3"/>
      <c r="L311" s="3"/>
      <c r="M311" s="168"/>
      <c r="N311" s="164"/>
      <c r="O311" s="164"/>
      <c r="P311" s="164"/>
      <c r="Q311" s="164"/>
      <c r="R311" s="164"/>
      <c r="S311" s="164"/>
      <c r="T311" s="164"/>
      <c r="U311" s="166"/>
      <c r="V311" s="3"/>
      <c r="W311" s="3"/>
      <c r="X311" s="168"/>
      <c r="Y311" s="164"/>
      <c r="Z311" s="164"/>
      <c r="AA311" s="164"/>
      <c r="AB311" s="164"/>
      <c r="AC311" s="164"/>
      <c r="AD311" s="164"/>
      <c r="AE311" s="164"/>
      <c r="AF311" s="166"/>
      <c r="AG311" s="3"/>
      <c r="AH311" s="3"/>
      <c r="AI311" s="168"/>
      <c r="AJ311" s="164"/>
      <c r="AK311" s="164"/>
      <c r="AL311" s="164"/>
      <c r="AM311" s="164"/>
      <c r="AN311" s="164"/>
      <c r="AO311" s="164"/>
      <c r="AP311" s="164"/>
      <c r="AQ311" s="166"/>
      <c r="AR311" s="3"/>
      <c r="AS311" s="3"/>
      <c r="AT311" s="3"/>
      <c r="AU311" s="3"/>
      <c r="AV311" s="3"/>
      <c r="AW311" s="3"/>
      <c r="AX311" s="3"/>
      <c r="AY311" s="3"/>
    </row>
    <row r="312" spans="1:51" ht="14.25" customHeight="1">
      <c r="A312" s="3"/>
      <c r="B312" s="169"/>
      <c r="C312" s="170"/>
      <c r="D312" s="170"/>
      <c r="E312" s="170"/>
      <c r="F312" s="170"/>
      <c r="G312" s="170"/>
      <c r="H312" s="170"/>
      <c r="I312" s="170"/>
      <c r="J312" s="171"/>
      <c r="K312" s="3"/>
      <c r="L312" s="3"/>
      <c r="M312" s="169"/>
      <c r="N312" s="170"/>
      <c r="O312" s="170"/>
      <c r="P312" s="170"/>
      <c r="Q312" s="170"/>
      <c r="R312" s="170"/>
      <c r="S312" s="170"/>
      <c r="T312" s="170"/>
      <c r="U312" s="171"/>
      <c r="V312" s="3"/>
      <c r="W312" s="3"/>
      <c r="X312" s="169"/>
      <c r="Y312" s="170"/>
      <c r="Z312" s="170"/>
      <c r="AA312" s="170"/>
      <c r="AB312" s="170"/>
      <c r="AC312" s="170"/>
      <c r="AD312" s="170"/>
      <c r="AE312" s="170"/>
      <c r="AF312" s="171"/>
      <c r="AG312" s="3"/>
      <c r="AH312" s="3"/>
      <c r="AI312" s="169"/>
      <c r="AJ312" s="170"/>
      <c r="AK312" s="170"/>
      <c r="AL312" s="170"/>
      <c r="AM312" s="170"/>
      <c r="AN312" s="170"/>
      <c r="AO312" s="170"/>
      <c r="AP312" s="170"/>
      <c r="AQ312" s="171"/>
      <c r="AR312" s="3"/>
      <c r="AS312" s="3"/>
      <c r="AT312" s="3"/>
      <c r="AU312" s="3"/>
      <c r="AV312" s="3"/>
      <c r="AW312" s="3"/>
      <c r="AX312" s="3"/>
      <c r="AY312" s="3"/>
    </row>
    <row r="313" spans="1:51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</row>
    <row r="314" spans="1:51" ht="14.25" customHeight="1">
      <c r="A314" s="3"/>
      <c r="B314" s="3" t="s">
        <v>75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5" t="s">
        <v>77</v>
      </c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 t="s">
        <v>87</v>
      </c>
      <c r="Y314" s="3"/>
      <c r="Z314" s="3"/>
      <c r="AA314" s="3"/>
      <c r="AB314" s="3"/>
      <c r="AC314" s="3" t="s">
        <v>88</v>
      </c>
      <c r="AD314" s="3"/>
      <c r="AE314" s="3"/>
      <c r="AF314" s="3"/>
      <c r="AG314" s="3"/>
      <c r="AH314" s="3" t="s">
        <v>89</v>
      </c>
      <c r="AI314" s="3"/>
      <c r="AJ314" s="3"/>
      <c r="AK314" s="3"/>
      <c r="AL314" s="3"/>
      <c r="AM314" s="3" t="s">
        <v>90</v>
      </c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</row>
    <row r="315" spans="1:51" ht="14.25" customHeight="1">
      <c r="A315" s="3"/>
      <c r="B315" s="167" t="e">
        <f>#REF!</f>
        <v>#REF!</v>
      </c>
      <c r="C315" s="160"/>
      <c r="D315" s="160"/>
      <c r="E315" s="160"/>
      <c r="F315" s="160"/>
      <c r="G315" s="160"/>
      <c r="H315" s="160"/>
      <c r="I315" s="160"/>
      <c r="J315" s="162"/>
      <c r="K315" s="3"/>
      <c r="L315" s="3"/>
      <c r="M315" s="180" t="e">
        <f>SUM(B310,M310,X310,AI310,B315)</f>
        <v>#REF!</v>
      </c>
      <c r="N315" s="160"/>
      <c r="O315" s="160"/>
      <c r="P315" s="160"/>
      <c r="Q315" s="160"/>
      <c r="R315" s="160"/>
      <c r="S315" s="160"/>
      <c r="T315" s="160"/>
      <c r="U315" s="162"/>
      <c r="V315" s="3"/>
      <c r="W315" s="3"/>
      <c r="X315" s="167" t="e">
        <f>#REF!</f>
        <v>#REF!</v>
      </c>
      <c r="Y315" s="160"/>
      <c r="Z315" s="160"/>
      <c r="AA315" s="162"/>
      <c r="AB315" s="20"/>
      <c r="AC315" s="167" t="e">
        <f>#REF!</f>
        <v>#REF!</v>
      </c>
      <c r="AD315" s="160"/>
      <c r="AE315" s="160"/>
      <c r="AF315" s="162"/>
      <c r="AG315" s="20"/>
      <c r="AH315" s="167" t="e">
        <f>#REF!</f>
        <v>#REF!</v>
      </c>
      <c r="AI315" s="160"/>
      <c r="AJ315" s="160"/>
      <c r="AK315" s="162"/>
      <c r="AL315" s="20"/>
      <c r="AM315" s="167" t="e">
        <f>#REF!</f>
        <v>#REF!</v>
      </c>
      <c r="AN315" s="160"/>
      <c r="AO315" s="160"/>
      <c r="AP315" s="162"/>
      <c r="AQ315" s="18"/>
      <c r="AR315" s="3"/>
      <c r="AS315" s="3"/>
      <c r="AT315" s="3"/>
      <c r="AU315" s="3"/>
      <c r="AV315" s="3"/>
      <c r="AW315" s="3"/>
      <c r="AX315" s="3"/>
      <c r="AY315" s="3"/>
    </row>
    <row r="316" spans="1:51" ht="14.25" customHeight="1">
      <c r="A316" s="3"/>
      <c r="B316" s="168"/>
      <c r="C316" s="164"/>
      <c r="D316" s="164"/>
      <c r="E316" s="164"/>
      <c r="F316" s="164"/>
      <c r="G316" s="164"/>
      <c r="H316" s="164"/>
      <c r="I316" s="164"/>
      <c r="J316" s="166"/>
      <c r="K316" s="3"/>
      <c r="L316" s="3"/>
      <c r="M316" s="168"/>
      <c r="N316" s="164"/>
      <c r="O316" s="164"/>
      <c r="P316" s="164"/>
      <c r="Q316" s="164"/>
      <c r="R316" s="164"/>
      <c r="S316" s="164"/>
      <c r="T316" s="164"/>
      <c r="U316" s="166"/>
      <c r="V316" s="3"/>
      <c r="W316" s="3"/>
      <c r="X316" s="168"/>
      <c r="Y316" s="164"/>
      <c r="Z316" s="164"/>
      <c r="AA316" s="166"/>
      <c r="AB316" s="20"/>
      <c r="AC316" s="168"/>
      <c r="AD316" s="164"/>
      <c r="AE316" s="164"/>
      <c r="AF316" s="166"/>
      <c r="AG316" s="20"/>
      <c r="AH316" s="168"/>
      <c r="AI316" s="164"/>
      <c r="AJ316" s="164"/>
      <c r="AK316" s="166"/>
      <c r="AL316" s="20"/>
      <c r="AM316" s="168"/>
      <c r="AN316" s="164"/>
      <c r="AO316" s="164"/>
      <c r="AP316" s="166"/>
      <c r="AQ316" s="18"/>
      <c r="AR316" s="3"/>
      <c r="AS316" s="3"/>
      <c r="AT316" s="3"/>
      <c r="AU316" s="3"/>
      <c r="AV316" s="3"/>
      <c r="AW316" s="3"/>
      <c r="AX316" s="3"/>
      <c r="AY316" s="3"/>
    </row>
    <row r="317" spans="1:51" ht="14.25" customHeight="1">
      <c r="A317" s="3"/>
      <c r="B317" s="169"/>
      <c r="C317" s="170"/>
      <c r="D317" s="170"/>
      <c r="E317" s="170"/>
      <c r="F317" s="170"/>
      <c r="G317" s="170"/>
      <c r="H317" s="170"/>
      <c r="I317" s="170"/>
      <c r="J317" s="171"/>
      <c r="K317" s="3"/>
      <c r="L317" s="3"/>
      <c r="M317" s="169"/>
      <c r="N317" s="170"/>
      <c r="O317" s="170"/>
      <c r="P317" s="170"/>
      <c r="Q317" s="170"/>
      <c r="R317" s="170"/>
      <c r="S317" s="170"/>
      <c r="T317" s="170"/>
      <c r="U317" s="171"/>
      <c r="V317" s="3"/>
      <c r="W317" s="3"/>
      <c r="X317" s="169"/>
      <c r="Y317" s="170"/>
      <c r="Z317" s="170"/>
      <c r="AA317" s="171"/>
      <c r="AB317" s="20"/>
      <c r="AC317" s="169"/>
      <c r="AD317" s="170"/>
      <c r="AE317" s="170"/>
      <c r="AF317" s="171"/>
      <c r="AG317" s="20"/>
      <c r="AH317" s="169"/>
      <c r="AI317" s="170"/>
      <c r="AJ317" s="170"/>
      <c r="AK317" s="171"/>
      <c r="AL317" s="20"/>
      <c r="AM317" s="169"/>
      <c r="AN317" s="170"/>
      <c r="AO317" s="170"/>
      <c r="AP317" s="171"/>
      <c r="AQ317" s="18"/>
      <c r="AR317" s="3"/>
      <c r="AS317" s="3"/>
      <c r="AT317" s="3"/>
      <c r="AU317" s="3"/>
      <c r="AV317" s="3"/>
      <c r="AW317" s="3"/>
      <c r="AX317" s="3"/>
      <c r="AY317" s="3"/>
    </row>
    <row r="318" spans="1:51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21" t="s">
        <v>91</v>
      </c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</row>
    <row r="319" spans="1:51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</row>
    <row r="320" spans="1:51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</row>
    <row r="321" spans="1:5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</row>
    <row r="322" spans="1:51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</row>
    <row r="323" spans="1:51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</row>
    <row r="324" spans="1:51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</row>
    <row r="325" spans="1:51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</row>
    <row r="326" spans="1:51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</row>
    <row r="327" spans="1:51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</row>
    <row r="328" spans="1:51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</row>
    <row r="329" spans="1:51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</row>
    <row r="330" spans="1:51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 t="s">
        <v>19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</row>
    <row r="331" spans="1:5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</row>
    <row r="332" spans="1:51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</row>
    <row r="333" spans="1:51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</row>
    <row r="334" spans="1:51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</row>
    <row r="335" spans="1:51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</row>
    <row r="336" spans="1:51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</row>
    <row r="337" spans="1:51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</row>
    <row r="338" spans="1:51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</row>
    <row r="339" spans="1:51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</row>
    <row r="340" spans="1:51" ht="14.25" customHeight="1">
      <c r="A340" s="3"/>
      <c r="B340" s="5" t="s">
        <v>92</v>
      </c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5" t="s">
        <v>70</v>
      </c>
      <c r="AL340" s="5"/>
      <c r="AM340" s="5"/>
      <c r="AN340" s="5"/>
      <c r="AO340" s="5"/>
      <c r="AP340" s="173">
        <v>2021</v>
      </c>
      <c r="AQ340" s="164"/>
      <c r="AR340" s="164"/>
      <c r="AS340" s="3"/>
      <c r="AT340" s="3"/>
      <c r="AU340" s="3"/>
      <c r="AV340" s="3"/>
      <c r="AW340" s="3"/>
      <c r="AX340" s="3"/>
      <c r="AY340" s="3"/>
    </row>
    <row r="341" spans="1:5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</row>
    <row r="342" spans="1:51" ht="14.25" customHeight="1">
      <c r="A342" s="3"/>
      <c r="B342" s="3" t="s">
        <v>71</v>
      </c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 t="s">
        <v>73</v>
      </c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 t="s">
        <v>74</v>
      </c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 t="s">
        <v>72</v>
      </c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</row>
    <row r="343" spans="1:51" ht="14.25" customHeight="1">
      <c r="A343" s="3"/>
      <c r="B343" s="167" t="e">
        <f>#REF!</f>
        <v>#REF!</v>
      </c>
      <c r="C343" s="160"/>
      <c r="D343" s="160"/>
      <c r="E343" s="160"/>
      <c r="F343" s="160"/>
      <c r="G343" s="160"/>
      <c r="H343" s="160"/>
      <c r="I343" s="160"/>
      <c r="J343" s="162"/>
      <c r="K343" s="3"/>
      <c r="L343" s="3"/>
      <c r="M343" s="167" t="e">
        <f>#REF!</f>
        <v>#REF!</v>
      </c>
      <c r="N343" s="160"/>
      <c r="O343" s="160"/>
      <c r="P343" s="160"/>
      <c r="Q343" s="160"/>
      <c r="R343" s="160"/>
      <c r="S343" s="160"/>
      <c r="T343" s="160"/>
      <c r="U343" s="162"/>
      <c r="V343" s="3"/>
      <c r="W343" s="3"/>
      <c r="X343" s="167" t="e">
        <f>#REF!</f>
        <v>#REF!</v>
      </c>
      <c r="Y343" s="160"/>
      <c r="Z343" s="160"/>
      <c r="AA343" s="160"/>
      <c r="AB343" s="160"/>
      <c r="AC343" s="160"/>
      <c r="AD343" s="160"/>
      <c r="AE343" s="160"/>
      <c r="AF343" s="162"/>
      <c r="AG343" s="3"/>
      <c r="AH343" s="3"/>
      <c r="AI343" s="167" t="e">
        <f>#REF!</f>
        <v>#REF!</v>
      </c>
      <c r="AJ343" s="160"/>
      <c r="AK343" s="160"/>
      <c r="AL343" s="160"/>
      <c r="AM343" s="160"/>
      <c r="AN343" s="160"/>
      <c r="AO343" s="160"/>
      <c r="AP343" s="160"/>
      <c r="AQ343" s="162"/>
      <c r="AR343" s="3"/>
      <c r="AS343" s="3"/>
      <c r="AT343" s="3"/>
      <c r="AU343" s="3"/>
      <c r="AV343" s="3"/>
      <c r="AW343" s="3"/>
      <c r="AX343" s="3"/>
      <c r="AY343" s="3"/>
    </row>
    <row r="344" spans="1:51" ht="14.25" customHeight="1">
      <c r="A344" s="3"/>
      <c r="B344" s="168"/>
      <c r="C344" s="164"/>
      <c r="D344" s="164"/>
      <c r="E344" s="164"/>
      <c r="F344" s="164"/>
      <c r="G344" s="164"/>
      <c r="H344" s="164"/>
      <c r="I344" s="164"/>
      <c r="J344" s="166"/>
      <c r="K344" s="3"/>
      <c r="L344" s="3"/>
      <c r="M344" s="168"/>
      <c r="N344" s="164"/>
      <c r="O344" s="164"/>
      <c r="P344" s="164"/>
      <c r="Q344" s="164"/>
      <c r="R344" s="164"/>
      <c r="S344" s="164"/>
      <c r="T344" s="164"/>
      <c r="U344" s="166"/>
      <c r="V344" s="3"/>
      <c r="W344" s="3"/>
      <c r="X344" s="168"/>
      <c r="Y344" s="164"/>
      <c r="Z344" s="164"/>
      <c r="AA344" s="164"/>
      <c r="AB344" s="164"/>
      <c r="AC344" s="164"/>
      <c r="AD344" s="164"/>
      <c r="AE344" s="164"/>
      <c r="AF344" s="166"/>
      <c r="AG344" s="3"/>
      <c r="AH344" s="3"/>
      <c r="AI344" s="168"/>
      <c r="AJ344" s="164"/>
      <c r="AK344" s="164"/>
      <c r="AL344" s="164"/>
      <c r="AM344" s="164"/>
      <c r="AN344" s="164"/>
      <c r="AO344" s="164"/>
      <c r="AP344" s="164"/>
      <c r="AQ344" s="166"/>
      <c r="AR344" s="3"/>
      <c r="AS344" s="3"/>
      <c r="AT344" s="3"/>
      <c r="AU344" s="3"/>
      <c r="AV344" s="3"/>
      <c r="AW344" s="3"/>
      <c r="AX344" s="3"/>
      <c r="AY344" s="3"/>
    </row>
    <row r="345" spans="1:51" ht="14.25" customHeight="1">
      <c r="A345" s="3"/>
      <c r="B345" s="169"/>
      <c r="C345" s="170"/>
      <c r="D345" s="170"/>
      <c r="E345" s="170"/>
      <c r="F345" s="170"/>
      <c r="G345" s="170"/>
      <c r="H345" s="170"/>
      <c r="I345" s="170"/>
      <c r="J345" s="171"/>
      <c r="K345" s="3"/>
      <c r="L345" s="3"/>
      <c r="M345" s="169"/>
      <c r="N345" s="170"/>
      <c r="O345" s="170"/>
      <c r="P345" s="170"/>
      <c r="Q345" s="170"/>
      <c r="R345" s="170"/>
      <c r="S345" s="170"/>
      <c r="T345" s="170"/>
      <c r="U345" s="171"/>
      <c r="V345" s="3"/>
      <c r="W345" s="3"/>
      <c r="X345" s="169"/>
      <c r="Y345" s="170"/>
      <c r="Z345" s="170"/>
      <c r="AA345" s="170"/>
      <c r="AB345" s="170"/>
      <c r="AC345" s="170"/>
      <c r="AD345" s="170"/>
      <c r="AE345" s="170"/>
      <c r="AF345" s="171"/>
      <c r="AG345" s="3"/>
      <c r="AH345" s="3"/>
      <c r="AI345" s="169"/>
      <c r="AJ345" s="170"/>
      <c r="AK345" s="170"/>
      <c r="AL345" s="170"/>
      <c r="AM345" s="170"/>
      <c r="AN345" s="170"/>
      <c r="AO345" s="170"/>
      <c r="AP345" s="170"/>
      <c r="AQ345" s="171"/>
      <c r="AR345" s="3"/>
      <c r="AS345" s="3"/>
      <c r="AT345" s="3"/>
      <c r="AU345" s="3"/>
      <c r="AV345" s="3"/>
      <c r="AW345" s="3"/>
      <c r="AX345" s="3"/>
      <c r="AY345" s="3"/>
    </row>
    <row r="346" spans="1:51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</row>
    <row r="347" spans="1:51" ht="14.25" customHeight="1">
      <c r="A347" s="3"/>
      <c r="B347" s="3" t="s">
        <v>75</v>
      </c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5" t="s">
        <v>77</v>
      </c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</row>
    <row r="348" spans="1:51" ht="14.25" customHeight="1">
      <c r="A348" s="3"/>
      <c r="B348" s="167" t="e">
        <f>#REF!</f>
        <v>#REF!</v>
      </c>
      <c r="C348" s="160"/>
      <c r="D348" s="160"/>
      <c r="E348" s="160"/>
      <c r="F348" s="160"/>
      <c r="G348" s="160"/>
      <c r="H348" s="160"/>
      <c r="I348" s="160"/>
      <c r="J348" s="162"/>
      <c r="K348" s="3"/>
      <c r="L348" s="3"/>
      <c r="M348" s="180" t="e">
        <f>#REF!</f>
        <v>#REF!</v>
      </c>
      <c r="N348" s="160"/>
      <c r="O348" s="160"/>
      <c r="P348" s="160"/>
      <c r="Q348" s="160"/>
      <c r="R348" s="160"/>
      <c r="S348" s="160"/>
      <c r="T348" s="160"/>
      <c r="U348" s="162"/>
      <c r="V348" s="3"/>
      <c r="W348" s="3"/>
      <c r="X348" s="18"/>
      <c r="Y348" s="18"/>
      <c r="Z348" s="18"/>
      <c r="AA348" s="18"/>
      <c r="AB348" s="18"/>
      <c r="AC348" s="18"/>
      <c r="AD348" s="18"/>
      <c r="AE348" s="18"/>
      <c r="AF348" s="18"/>
      <c r="AG348" s="3"/>
      <c r="AH348" s="3"/>
      <c r="AI348" s="18"/>
      <c r="AJ348" s="18"/>
      <c r="AK348" s="18"/>
      <c r="AL348" s="18"/>
      <c r="AM348" s="18"/>
      <c r="AN348" s="18"/>
      <c r="AO348" s="18"/>
      <c r="AP348" s="18"/>
      <c r="AQ348" s="18"/>
      <c r="AR348" s="3"/>
      <c r="AS348" s="3"/>
      <c r="AT348" s="3"/>
      <c r="AU348" s="3"/>
      <c r="AV348" s="3"/>
      <c r="AW348" s="3"/>
      <c r="AX348" s="3"/>
      <c r="AY348" s="3"/>
    </row>
    <row r="349" spans="1:51" ht="14.25" customHeight="1">
      <c r="A349" s="3"/>
      <c r="B349" s="168"/>
      <c r="C349" s="164"/>
      <c r="D349" s="164"/>
      <c r="E349" s="164"/>
      <c r="F349" s="164"/>
      <c r="G349" s="164"/>
      <c r="H349" s="164"/>
      <c r="I349" s="164"/>
      <c r="J349" s="166"/>
      <c r="K349" s="3"/>
      <c r="L349" s="3"/>
      <c r="M349" s="168"/>
      <c r="N349" s="164"/>
      <c r="O349" s="164"/>
      <c r="P349" s="164"/>
      <c r="Q349" s="164"/>
      <c r="R349" s="164"/>
      <c r="S349" s="164"/>
      <c r="T349" s="164"/>
      <c r="U349" s="166"/>
      <c r="V349" s="3"/>
      <c r="W349" s="3"/>
      <c r="X349" s="18"/>
      <c r="Y349" s="18"/>
      <c r="Z349" s="18"/>
      <c r="AA349" s="18"/>
      <c r="AB349" s="18"/>
      <c r="AC349" s="18"/>
      <c r="AD349" s="18"/>
      <c r="AE349" s="18"/>
      <c r="AF349" s="18"/>
      <c r="AG349" s="3"/>
      <c r="AH349" s="3"/>
      <c r="AI349" s="18"/>
      <c r="AJ349" s="18"/>
      <c r="AK349" s="18"/>
      <c r="AL349" s="18"/>
      <c r="AM349" s="18"/>
      <c r="AN349" s="18"/>
      <c r="AO349" s="18"/>
      <c r="AP349" s="18"/>
      <c r="AQ349" s="18"/>
      <c r="AR349" s="3"/>
      <c r="AS349" s="3"/>
      <c r="AT349" s="3"/>
      <c r="AU349" s="3"/>
      <c r="AV349" s="3"/>
      <c r="AW349" s="3"/>
      <c r="AX349" s="3"/>
      <c r="AY349" s="3"/>
    </row>
    <row r="350" spans="1:51" ht="14.25" customHeight="1">
      <c r="A350" s="3"/>
      <c r="B350" s="169"/>
      <c r="C350" s="170"/>
      <c r="D350" s="170"/>
      <c r="E350" s="170"/>
      <c r="F350" s="170"/>
      <c r="G350" s="170"/>
      <c r="H350" s="170"/>
      <c r="I350" s="170"/>
      <c r="J350" s="171"/>
      <c r="K350" s="3"/>
      <c r="L350" s="3"/>
      <c r="M350" s="169"/>
      <c r="N350" s="170"/>
      <c r="O350" s="170"/>
      <c r="P350" s="170"/>
      <c r="Q350" s="170"/>
      <c r="R350" s="170"/>
      <c r="S350" s="170"/>
      <c r="T350" s="170"/>
      <c r="U350" s="171"/>
      <c r="V350" s="3"/>
      <c r="W350" s="3"/>
      <c r="X350" s="18"/>
      <c r="Y350" s="18"/>
      <c r="Z350" s="18"/>
      <c r="AA350" s="18"/>
      <c r="AB350" s="18"/>
      <c r="AC350" s="18"/>
      <c r="AD350" s="18"/>
      <c r="AE350" s="18"/>
      <c r="AF350" s="18"/>
      <c r="AG350" s="3"/>
      <c r="AH350" s="3"/>
      <c r="AI350" s="18"/>
      <c r="AJ350" s="18"/>
      <c r="AK350" s="18"/>
      <c r="AL350" s="18"/>
      <c r="AM350" s="18"/>
      <c r="AN350" s="18"/>
      <c r="AO350" s="18"/>
      <c r="AP350" s="18"/>
      <c r="AQ350" s="18"/>
      <c r="AR350" s="3"/>
      <c r="AS350" s="3"/>
      <c r="AT350" s="3"/>
      <c r="AU350" s="3"/>
      <c r="AV350" s="3"/>
      <c r="AW350" s="3"/>
      <c r="AX350" s="3"/>
      <c r="AY350" s="3"/>
    </row>
    <row r="351" spans="1: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</row>
    <row r="352" spans="1:51" ht="14.25" customHeight="1">
      <c r="A352" s="3"/>
      <c r="B352" s="5" t="s">
        <v>93</v>
      </c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5" t="s">
        <v>70</v>
      </c>
      <c r="AL352" s="5"/>
      <c r="AM352" s="5"/>
      <c r="AN352" s="5"/>
      <c r="AO352" s="5"/>
      <c r="AP352" s="173">
        <v>2021</v>
      </c>
      <c r="AQ352" s="164"/>
      <c r="AR352" s="164"/>
      <c r="AS352" s="3"/>
      <c r="AT352" s="3"/>
      <c r="AU352" s="3"/>
      <c r="AV352" s="3"/>
      <c r="AW352" s="3"/>
      <c r="AX352" s="3"/>
      <c r="AY352" s="3"/>
    </row>
    <row r="353" spans="1:51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</row>
    <row r="354" spans="1:51" ht="14.25" customHeight="1">
      <c r="A354" s="3"/>
      <c r="B354" s="3" t="str">
        <f>B342</f>
        <v>Industry</v>
      </c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 t="str">
        <f>M342</f>
        <v>Commerce</v>
      </c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 t="str">
        <f>X342</f>
        <v>Services</v>
      </c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 t="str">
        <f>AI342</f>
        <v>Construction</v>
      </c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</row>
    <row r="355" spans="1:51" ht="14.25" customHeight="1">
      <c r="A355" s="3"/>
      <c r="B355" s="167" t="e">
        <f>#REF!</f>
        <v>#REF!</v>
      </c>
      <c r="C355" s="160"/>
      <c r="D355" s="160"/>
      <c r="E355" s="160"/>
      <c r="F355" s="160"/>
      <c r="G355" s="160"/>
      <c r="H355" s="160"/>
      <c r="I355" s="160"/>
      <c r="J355" s="162"/>
      <c r="K355" s="3"/>
      <c r="L355" s="3"/>
      <c r="M355" s="167" t="e">
        <f>#REF!</f>
        <v>#REF!</v>
      </c>
      <c r="N355" s="160"/>
      <c r="O355" s="160"/>
      <c r="P355" s="160"/>
      <c r="Q355" s="160"/>
      <c r="R355" s="160"/>
      <c r="S355" s="160"/>
      <c r="T355" s="160"/>
      <c r="U355" s="162"/>
      <c r="V355" s="3"/>
      <c r="W355" s="3"/>
      <c r="X355" s="167" t="e">
        <f>#REF!</f>
        <v>#REF!</v>
      </c>
      <c r="Y355" s="160"/>
      <c r="Z355" s="160"/>
      <c r="AA355" s="160"/>
      <c r="AB355" s="160"/>
      <c r="AC355" s="160"/>
      <c r="AD355" s="160"/>
      <c r="AE355" s="160"/>
      <c r="AF355" s="162"/>
      <c r="AG355" s="3"/>
      <c r="AH355" s="3"/>
      <c r="AI355" s="167" t="e">
        <f>#REF!</f>
        <v>#REF!</v>
      </c>
      <c r="AJ355" s="160"/>
      <c r="AK355" s="160"/>
      <c r="AL355" s="160"/>
      <c r="AM355" s="160"/>
      <c r="AN355" s="160"/>
      <c r="AO355" s="160"/>
      <c r="AP355" s="160"/>
      <c r="AQ355" s="162"/>
      <c r="AR355" s="3"/>
      <c r="AS355" s="3"/>
      <c r="AT355" s="3"/>
      <c r="AU355" s="3"/>
      <c r="AV355" s="3"/>
      <c r="AW355" s="3"/>
      <c r="AX355" s="3"/>
      <c r="AY355" s="3"/>
    </row>
    <row r="356" spans="1:51" ht="14.25" customHeight="1">
      <c r="A356" s="3"/>
      <c r="B356" s="168"/>
      <c r="C356" s="164"/>
      <c r="D356" s="164"/>
      <c r="E356" s="164"/>
      <c r="F356" s="164"/>
      <c r="G356" s="164"/>
      <c r="H356" s="164"/>
      <c r="I356" s="164"/>
      <c r="J356" s="166"/>
      <c r="K356" s="3"/>
      <c r="L356" s="3"/>
      <c r="M356" s="168"/>
      <c r="N356" s="164"/>
      <c r="O356" s="164"/>
      <c r="P356" s="164"/>
      <c r="Q356" s="164"/>
      <c r="R356" s="164"/>
      <c r="S356" s="164"/>
      <c r="T356" s="164"/>
      <c r="U356" s="166"/>
      <c r="V356" s="3"/>
      <c r="W356" s="3"/>
      <c r="X356" s="168"/>
      <c r="Y356" s="164"/>
      <c r="Z356" s="164"/>
      <c r="AA356" s="164"/>
      <c r="AB356" s="164"/>
      <c r="AC356" s="164"/>
      <c r="AD356" s="164"/>
      <c r="AE356" s="164"/>
      <c r="AF356" s="166"/>
      <c r="AG356" s="3"/>
      <c r="AH356" s="3"/>
      <c r="AI356" s="168"/>
      <c r="AJ356" s="164"/>
      <c r="AK356" s="164"/>
      <c r="AL356" s="164"/>
      <c r="AM356" s="164"/>
      <c r="AN356" s="164"/>
      <c r="AO356" s="164"/>
      <c r="AP356" s="164"/>
      <c r="AQ356" s="166"/>
      <c r="AR356" s="3"/>
      <c r="AS356" s="3"/>
      <c r="AT356" s="3"/>
      <c r="AU356" s="3"/>
      <c r="AV356" s="3"/>
      <c r="AW356" s="3"/>
      <c r="AX356" s="3"/>
      <c r="AY356" s="3"/>
    </row>
    <row r="357" spans="1:51" ht="14.25" customHeight="1">
      <c r="A357" s="3"/>
      <c r="B357" s="169"/>
      <c r="C357" s="170"/>
      <c r="D357" s="170"/>
      <c r="E357" s="170"/>
      <c r="F357" s="170"/>
      <c r="G357" s="170"/>
      <c r="H357" s="170"/>
      <c r="I357" s="170"/>
      <c r="J357" s="171"/>
      <c r="K357" s="3"/>
      <c r="L357" s="3"/>
      <c r="M357" s="169"/>
      <c r="N357" s="170"/>
      <c r="O357" s="170"/>
      <c r="P357" s="170"/>
      <c r="Q357" s="170"/>
      <c r="R357" s="170"/>
      <c r="S357" s="170"/>
      <c r="T357" s="170"/>
      <c r="U357" s="171"/>
      <c r="V357" s="3"/>
      <c r="W357" s="3"/>
      <c r="X357" s="169"/>
      <c r="Y357" s="170"/>
      <c r="Z357" s="170"/>
      <c r="AA357" s="170"/>
      <c r="AB357" s="170"/>
      <c r="AC357" s="170"/>
      <c r="AD357" s="170"/>
      <c r="AE357" s="170"/>
      <c r="AF357" s="171"/>
      <c r="AG357" s="3"/>
      <c r="AH357" s="3"/>
      <c r="AI357" s="169"/>
      <c r="AJ357" s="170"/>
      <c r="AK357" s="170"/>
      <c r="AL357" s="170"/>
      <c r="AM357" s="170"/>
      <c r="AN357" s="170"/>
      <c r="AO357" s="170"/>
      <c r="AP357" s="170"/>
      <c r="AQ357" s="171"/>
      <c r="AR357" s="3"/>
      <c r="AS357" s="3"/>
      <c r="AT357" s="3"/>
      <c r="AU357" s="3"/>
      <c r="AV357" s="3"/>
      <c r="AW357" s="3"/>
      <c r="AX357" s="3"/>
      <c r="AY357" s="3"/>
    </row>
    <row r="358" spans="1:51" ht="14.25" customHeight="1">
      <c r="A358" s="3"/>
      <c r="B358" s="3"/>
      <c r="C358" s="3"/>
      <c r="D358" s="22"/>
      <c r="E358" s="23" t="s">
        <v>94</v>
      </c>
      <c r="F358" s="3"/>
      <c r="G358" s="183" t="e">
        <f>B343-B355</f>
        <v>#REF!</v>
      </c>
      <c r="H358" s="170"/>
      <c r="I358" s="170"/>
      <c r="J358" s="171"/>
      <c r="K358" s="3"/>
      <c r="L358" s="3"/>
      <c r="M358" s="3"/>
      <c r="N358" s="3"/>
      <c r="O358" s="3"/>
      <c r="P358" s="23" t="s">
        <v>94</v>
      </c>
      <c r="Q358" s="3"/>
      <c r="R358" s="183" t="e">
        <f>M343-M355</f>
        <v>#REF!</v>
      </c>
      <c r="S358" s="170"/>
      <c r="T358" s="170"/>
      <c r="U358" s="171"/>
      <c r="V358" s="3"/>
      <c r="W358" s="3"/>
      <c r="X358" s="3"/>
      <c r="Y358" s="3"/>
      <c r="Z358" s="3"/>
      <c r="AA358" s="23" t="s">
        <v>94</v>
      </c>
      <c r="AB358" s="3"/>
      <c r="AC358" s="183" t="e">
        <f>X343-X355</f>
        <v>#REF!</v>
      </c>
      <c r="AD358" s="170"/>
      <c r="AE358" s="170"/>
      <c r="AF358" s="171"/>
      <c r="AG358" s="3"/>
      <c r="AH358" s="3"/>
      <c r="AI358" s="3"/>
      <c r="AJ358" s="3"/>
      <c r="AK358" s="3"/>
      <c r="AL358" s="23" t="s">
        <v>94</v>
      </c>
      <c r="AM358" s="3"/>
      <c r="AN358" s="183" t="e">
        <f>AI343-AI355</f>
        <v>#REF!</v>
      </c>
      <c r="AO358" s="170"/>
      <c r="AP358" s="170"/>
      <c r="AQ358" s="171"/>
      <c r="AR358" s="3"/>
      <c r="AS358" s="3"/>
      <c r="AT358" s="3"/>
      <c r="AU358" s="3"/>
      <c r="AV358" s="3"/>
      <c r="AW358" s="3"/>
      <c r="AX358" s="3"/>
      <c r="AY358" s="3"/>
    </row>
    <row r="359" spans="1:51" ht="14.25" customHeight="1">
      <c r="A359" s="3"/>
      <c r="B359" s="3" t="str">
        <f>B347</f>
        <v>Agriculture</v>
      </c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5" t="s">
        <v>77</v>
      </c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</row>
    <row r="360" spans="1:51" ht="14.25" customHeight="1">
      <c r="A360" s="3"/>
      <c r="B360" s="167" t="e">
        <f>#REF!</f>
        <v>#REF!</v>
      </c>
      <c r="C360" s="160"/>
      <c r="D360" s="160"/>
      <c r="E360" s="160"/>
      <c r="F360" s="160"/>
      <c r="G360" s="160"/>
      <c r="H360" s="160"/>
      <c r="I360" s="160"/>
      <c r="J360" s="162"/>
      <c r="K360" s="3"/>
      <c r="L360" s="3"/>
      <c r="M360" s="180" t="e">
        <f>#REF!</f>
        <v>#REF!</v>
      </c>
      <c r="N360" s="160"/>
      <c r="O360" s="160"/>
      <c r="P360" s="160"/>
      <c r="Q360" s="160"/>
      <c r="R360" s="160"/>
      <c r="S360" s="160"/>
      <c r="T360" s="160"/>
      <c r="U360" s="162"/>
      <c r="V360" s="3"/>
      <c r="W360" s="3"/>
      <c r="X360" s="18"/>
      <c r="Y360" s="18"/>
      <c r="Z360" s="18"/>
      <c r="AA360" s="18"/>
      <c r="AB360" s="18"/>
      <c r="AC360" s="18"/>
      <c r="AD360" s="18"/>
      <c r="AE360" s="18"/>
      <c r="AF360" s="18"/>
      <c r="AG360" s="3"/>
      <c r="AH360" s="3"/>
      <c r="AI360" s="18"/>
      <c r="AJ360" s="18"/>
      <c r="AK360" s="18"/>
      <c r="AL360" s="18"/>
      <c r="AM360" s="18"/>
      <c r="AN360" s="18"/>
      <c r="AO360" s="18"/>
      <c r="AP360" s="18"/>
      <c r="AQ360" s="18"/>
      <c r="AR360" s="3"/>
      <c r="AS360" s="3"/>
      <c r="AT360" s="3"/>
      <c r="AU360" s="3"/>
      <c r="AV360" s="3"/>
      <c r="AW360" s="3"/>
      <c r="AX360" s="3"/>
      <c r="AY360" s="3"/>
    </row>
    <row r="361" spans="1:51" ht="14.25" customHeight="1">
      <c r="A361" s="3"/>
      <c r="B361" s="168"/>
      <c r="C361" s="164"/>
      <c r="D361" s="164"/>
      <c r="E361" s="164"/>
      <c r="F361" s="164"/>
      <c r="G361" s="164"/>
      <c r="H361" s="164"/>
      <c r="I361" s="164"/>
      <c r="J361" s="166"/>
      <c r="K361" s="3"/>
      <c r="L361" s="3"/>
      <c r="M361" s="168"/>
      <c r="N361" s="164"/>
      <c r="O361" s="164"/>
      <c r="P361" s="164"/>
      <c r="Q361" s="164"/>
      <c r="R361" s="164"/>
      <c r="S361" s="164"/>
      <c r="T361" s="164"/>
      <c r="U361" s="166"/>
      <c r="V361" s="3"/>
      <c r="W361" s="3"/>
      <c r="X361" s="18"/>
      <c r="Y361" s="18"/>
      <c r="Z361" s="18"/>
      <c r="AA361" s="18"/>
      <c r="AB361" s="18"/>
      <c r="AC361" s="18"/>
      <c r="AD361" s="18"/>
      <c r="AE361" s="18"/>
      <c r="AF361" s="18"/>
      <c r="AG361" s="3"/>
      <c r="AH361" s="3"/>
      <c r="AI361" s="18"/>
      <c r="AJ361" s="18"/>
      <c r="AK361" s="18"/>
      <c r="AL361" s="18"/>
      <c r="AM361" s="18"/>
      <c r="AN361" s="18"/>
      <c r="AO361" s="18"/>
      <c r="AP361" s="18"/>
      <c r="AQ361" s="18"/>
      <c r="AR361" s="3"/>
      <c r="AS361" s="3"/>
      <c r="AT361" s="3"/>
      <c r="AU361" s="3"/>
      <c r="AV361" s="3"/>
      <c r="AW361" s="3"/>
      <c r="AX361" s="3"/>
      <c r="AY361" s="3"/>
    </row>
    <row r="362" spans="1:51" ht="14.25" customHeight="1">
      <c r="A362" s="3"/>
      <c r="B362" s="169"/>
      <c r="C362" s="170"/>
      <c r="D362" s="170"/>
      <c r="E362" s="170"/>
      <c r="F362" s="170"/>
      <c r="G362" s="170"/>
      <c r="H362" s="170"/>
      <c r="I362" s="170"/>
      <c r="J362" s="171"/>
      <c r="K362" s="3"/>
      <c r="L362" s="3"/>
      <c r="M362" s="169"/>
      <c r="N362" s="170"/>
      <c r="O362" s="170"/>
      <c r="P362" s="170"/>
      <c r="Q362" s="170"/>
      <c r="R362" s="170"/>
      <c r="S362" s="170"/>
      <c r="T362" s="170"/>
      <c r="U362" s="171"/>
      <c r="V362" s="3"/>
      <c r="W362" s="3"/>
      <c r="X362" s="18"/>
      <c r="Y362" s="18"/>
      <c r="Z362" s="18"/>
      <c r="AA362" s="18"/>
      <c r="AB362" s="18"/>
      <c r="AC362" s="18"/>
      <c r="AD362" s="18"/>
      <c r="AE362" s="18"/>
      <c r="AF362" s="18"/>
      <c r="AG362" s="3"/>
      <c r="AH362" s="3"/>
      <c r="AI362" s="18"/>
      <c r="AJ362" s="18"/>
      <c r="AK362" s="18"/>
      <c r="AL362" s="18"/>
      <c r="AM362" s="18"/>
      <c r="AN362" s="18"/>
      <c r="AO362" s="18"/>
      <c r="AP362" s="18"/>
      <c r="AQ362" s="18"/>
      <c r="AR362" s="3"/>
      <c r="AS362" s="3"/>
      <c r="AT362" s="3"/>
      <c r="AU362" s="3"/>
      <c r="AV362" s="3"/>
      <c r="AW362" s="3"/>
      <c r="AX362" s="3"/>
      <c r="AY362" s="3"/>
    </row>
    <row r="363" spans="1:51" ht="14.25" customHeight="1">
      <c r="A363" s="3"/>
      <c r="B363" s="3"/>
      <c r="C363" s="3"/>
      <c r="D363" s="3"/>
      <c r="E363" s="23" t="s">
        <v>94</v>
      </c>
      <c r="F363" s="3"/>
      <c r="G363" s="183" t="e">
        <f>B348-B360</f>
        <v>#REF!</v>
      </c>
      <c r="H363" s="170"/>
      <c r="I363" s="170"/>
      <c r="J363" s="171"/>
      <c r="K363" s="3"/>
      <c r="L363" s="3"/>
      <c r="M363" s="3"/>
      <c r="N363" s="3" t="s">
        <v>19</v>
      </c>
      <c r="O363" s="3"/>
      <c r="P363" s="23" t="s">
        <v>94</v>
      </c>
      <c r="Q363" s="3"/>
      <c r="R363" s="183" t="e">
        <f>M348-M360</f>
        <v>#REF!</v>
      </c>
      <c r="S363" s="170"/>
      <c r="T363" s="170"/>
      <c r="U363" s="171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</row>
    <row r="364" spans="1:51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</row>
    <row r="365" spans="1:51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</row>
    <row r="366" spans="1:51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</row>
    <row r="367" spans="1:51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</row>
    <row r="368" spans="1:51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</row>
    <row r="369" spans="1:51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</row>
    <row r="370" spans="1:51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</row>
    <row r="371" spans="1:5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</row>
    <row r="372" spans="1:51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</row>
    <row r="373" spans="1:51" ht="14.25" customHeight="1">
      <c r="A373" s="3"/>
      <c r="B373" s="5" t="s">
        <v>95</v>
      </c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5" t="s">
        <v>70</v>
      </c>
      <c r="AL373" s="5"/>
      <c r="AM373" s="5"/>
      <c r="AN373" s="5"/>
      <c r="AO373" s="5"/>
      <c r="AP373" s="173">
        <v>2021</v>
      </c>
      <c r="AQ373" s="164"/>
      <c r="AR373" s="164"/>
      <c r="AS373" s="3"/>
      <c r="AT373" s="3"/>
      <c r="AU373" s="3"/>
      <c r="AV373" s="3"/>
      <c r="AW373" s="3"/>
      <c r="AX373" s="3"/>
      <c r="AY373" s="3"/>
    </row>
    <row r="374" spans="1:51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</row>
    <row r="375" spans="1:51" ht="14.25" customHeight="1">
      <c r="A375" s="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3"/>
      <c r="W375" s="3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3"/>
      <c r="AS375" s="3"/>
      <c r="AT375" s="3"/>
      <c r="AU375" s="3"/>
      <c r="AV375" s="3"/>
      <c r="AW375" s="3"/>
      <c r="AX375" s="3"/>
      <c r="AY375" s="3"/>
    </row>
    <row r="376" spans="1:51" ht="14.25" customHeight="1">
      <c r="A376" s="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3"/>
      <c r="W376" s="3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3"/>
      <c r="AS376" s="3"/>
      <c r="AT376" s="3"/>
      <c r="AU376" s="3"/>
      <c r="AV376" s="3"/>
      <c r="AW376" s="3"/>
      <c r="AX376" s="3"/>
      <c r="AY376" s="3"/>
    </row>
    <row r="377" spans="1:51" ht="14.25" customHeight="1">
      <c r="A377" s="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3"/>
      <c r="W377" s="3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3"/>
      <c r="AS377" s="3"/>
      <c r="AT377" s="3"/>
      <c r="AU377" s="3"/>
      <c r="AV377" s="3"/>
      <c r="AW377" s="3"/>
      <c r="AX377" s="3"/>
      <c r="AY377" s="3"/>
    </row>
    <row r="378" spans="1:51" ht="14.25" customHeight="1">
      <c r="A378" s="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3"/>
      <c r="W378" s="3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3"/>
      <c r="AS378" s="3"/>
      <c r="AT378" s="3"/>
      <c r="AU378" s="3"/>
      <c r="AV378" s="3"/>
      <c r="AW378" s="3"/>
      <c r="AX378" s="3"/>
      <c r="AY378" s="3"/>
    </row>
    <row r="379" spans="1:51" ht="14.25" customHeight="1">
      <c r="A379" s="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3"/>
      <c r="W379" s="3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3"/>
      <c r="AS379" s="3"/>
      <c r="AT379" s="3"/>
      <c r="AU379" s="3"/>
      <c r="AV379" s="3"/>
      <c r="AW379" s="3"/>
      <c r="AX379" s="3"/>
      <c r="AY379" s="3"/>
    </row>
    <row r="380" spans="1:51" ht="14.25" customHeight="1">
      <c r="A380" s="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3"/>
      <c r="W380" s="3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3"/>
      <c r="AS380" s="3"/>
      <c r="AT380" s="3"/>
      <c r="AU380" s="3"/>
      <c r="AV380" s="3"/>
      <c r="AW380" s="3"/>
      <c r="AX380" s="3"/>
      <c r="AY380" s="3"/>
    </row>
    <row r="381" spans="1:51" ht="15" customHeight="1">
      <c r="A381" s="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3"/>
      <c r="W381" s="3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3"/>
      <c r="AS381" s="3"/>
      <c r="AT381" s="3"/>
      <c r="AU381" s="3"/>
      <c r="AV381" s="3"/>
      <c r="AW381" s="3"/>
      <c r="AX381" s="3"/>
      <c r="AY381" s="3"/>
    </row>
    <row r="382" spans="1:51" ht="15" customHeight="1">
      <c r="A382" s="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3"/>
      <c r="W382" s="3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3"/>
      <c r="AS382" s="3"/>
      <c r="AT382" s="3"/>
      <c r="AU382" s="3"/>
      <c r="AV382" s="3"/>
      <c r="AW382" s="3"/>
      <c r="AX382" s="3"/>
      <c r="AY382" s="3"/>
    </row>
    <row r="383" spans="1:51" ht="15" customHeight="1">
      <c r="A383" s="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3"/>
      <c r="W383" s="3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3"/>
      <c r="AS383" s="3"/>
      <c r="AT383" s="3"/>
      <c r="AU383" s="3"/>
      <c r="AV383" s="3"/>
      <c r="AW383" s="3"/>
      <c r="AX383" s="3"/>
      <c r="AY383" s="3"/>
    </row>
    <row r="384" spans="1:51" ht="14.25" customHeight="1">
      <c r="A384" s="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3"/>
      <c r="W384" s="3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3"/>
      <c r="AS384" s="3"/>
      <c r="AT384" s="3"/>
      <c r="AU384" s="3"/>
      <c r="AV384" s="3"/>
      <c r="AW384" s="3"/>
      <c r="AX384" s="3"/>
      <c r="AY384" s="3"/>
    </row>
    <row r="385" spans="1:51" ht="14.25" customHeight="1">
      <c r="A385" s="3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3"/>
      <c r="AT385" s="3"/>
      <c r="AU385" s="3"/>
      <c r="AV385" s="3"/>
      <c r="AW385" s="3"/>
      <c r="AX385" s="3"/>
      <c r="AY385" s="3"/>
    </row>
    <row r="386" spans="1:51" ht="14.25" customHeight="1">
      <c r="A386" s="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5"/>
      <c r="W386" s="5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5"/>
      <c r="AS386" s="3"/>
      <c r="AT386" s="3"/>
      <c r="AU386" s="3"/>
      <c r="AV386" s="3"/>
      <c r="AW386" s="3"/>
      <c r="AX386" s="3"/>
      <c r="AY386" s="3"/>
    </row>
    <row r="387" spans="1:51" ht="14.25" customHeight="1">
      <c r="A387" s="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5"/>
      <c r="W387" s="5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5"/>
      <c r="AS387" s="3"/>
      <c r="AT387" s="3"/>
      <c r="AU387" s="3"/>
      <c r="AV387" s="3"/>
      <c r="AW387" s="3"/>
      <c r="AX387" s="3"/>
      <c r="AY387" s="3"/>
    </row>
    <row r="388" spans="1:51" ht="14.25" customHeight="1">
      <c r="A388" s="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5"/>
      <c r="W388" s="5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5"/>
      <c r="AS388" s="3"/>
      <c r="AT388" s="3"/>
      <c r="AU388" s="3"/>
      <c r="AV388" s="3"/>
      <c r="AW388" s="3"/>
      <c r="AX388" s="3"/>
      <c r="AY388" s="3"/>
    </row>
    <row r="389" spans="1:51" ht="14.25" customHeight="1">
      <c r="A389" s="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5"/>
      <c r="W389" s="5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5"/>
      <c r="AS389" s="3"/>
      <c r="AT389" s="3"/>
      <c r="AU389" s="3"/>
      <c r="AV389" s="3"/>
      <c r="AW389" s="3"/>
      <c r="AX389" s="3"/>
      <c r="AY389" s="3"/>
    </row>
    <row r="390" spans="1:51" ht="14.25" customHeight="1">
      <c r="A390" s="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5"/>
      <c r="W390" s="5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5"/>
      <c r="AS390" s="3"/>
      <c r="AT390" s="3"/>
      <c r="AU390" s="3"/>
      <c r="AV390" s="3"/>
      <c r="AW390" s="3"/>
      <c r="AX390" s="3"/>
      <c r="AY390" s="3"/>
    </row>
    <row r="391" spans="1:51" ht="14.25" customHeight="1">
      <c r="A391" s="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5"/>
      <c r="W391" s="5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5"/>
      <c r="AS391" s="3"/>
      <c r="AT391" s="3"/>
      <c r="AU391" s="3"/>
      <c r="AV391" s="3"/>
      <c r="AW391" s="3"/>
      <c r="AX391" s="3"/>
      <c r="AY391" s="3"/>
    </row>
    <row r="392" spans="1:51" ht="14.25" customHeight="1">
      <c r="A392" s="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5"/>
      <c r="W392" s="5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5"/>
      <c r="AS392" s="3"/>
      <c r="AT392" s="3"/>
      <c r="AU392" s="3"/>
      <c r="AV392" s="3"/>
      <c r="AW392" s="3"/>
      <c r="AX392" s="3"/>
      <c r="AY392" s="3"/>
    </row>
    <row r="393" spans="1:51" ht="15" customHeight="1">
      <c r="A393" s="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5"/>
      <c r="W393" s="5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5"/>
      <c r="AS393" s="3"/>
      <c r="AT393" s="3"/>
      <c r="AU393" s="3"/>
      <c r="AV393" s="3"/>
      <c r="AW393" s="3"/>
      <c r="AX393" s="3"/>
      <c r="AY393" s="3"/>
    </row>
    <row r="394" spans="1:51" ht="15" customHeight="1">
      <c r="A394" s="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5"/>
      <c r="W394" s="5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5"/>
      <c r="AS394" s="3"/>
      <c r="AT394" s="3"/>
      <c r="AU394" s="3"/>
      <c r="AV394" s="3"/>
      <c r="AW394" s="3"/>
      <c r="AX394" s="3"/>
      <c r="AY394" s="3"/>
    </row>
    <row r="395" spans="1:51" ht="15" customHeight="1">
      <c r="A395" s="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5"/>
      <c r="W395" s="5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5"/>
      <c r="AS395" s="3"/>
      <c r="AT395" s="3"/>
      <c r="AU395" s="3"/>
      <c r="AV395" s="3"/>
      <c r="AW395" s="3"/>
      <c r="AX395" s="3"/>
      <c r="AY395" s="3"/>
    </row>
    <row r="396" spans="1:51" ht="14.25" customHeight="1">
      <c r="A396" s="3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3"/>
      <c r="AT396" s="3"/>
      <c r="AU396" s="3"/>
      <c r="AV396" s="3"/>
      <c r="AW396" s="3"/>
      <c r="AX396" s="3"/>
      <c r="AY396" s="3"/>
    </row>
    <row r="397" spans="1:51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</row>
    <row r="398" spans="1:51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</row>
    <row r="399" spans="1:51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</row>
    <row r="400" spans="1:51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</row>
    <row r="401" spans="1:5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</row>
    <row r="402" spans="1:51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</row>
    <row r="403" spans="1:51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</row>
    <row r="404" spans="1:51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</row>
    <row r="405" spans="1:51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</row>
    <row r="406" spans="1:51" ht="14.25" customHeight="1">
      <c r="A406" s="3"/>
      <c r="B406" s="5" t="s">
        <v>96</v>
      </c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5"/>
      <c r="AL406" s="5"/>
      <c r="AM406" s="5"/>
      <c r="AN406" s="5"/>
      <c r="AO406" s="5"/>
      <c r="AP406" s="173">
        <v>2019</v>
      </c>
      <c r="AQ406" s="164"/>
      <c r="AR406" s="164"/>
      <c r="AS406" s="3"/>
      <c r="AT406" s="3"/>
      <c r="AU406" s="3"/>
      <c r="AV406" s="3"/>
      <c r="AW406" s="3"/>
      <c r="AX406" s="3"/>
      <c r="AY406" s="3"/>
    </row>
    <row r="407" spans="1:51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</row>
    <row r="408" spans="1:51" ht="14.25" customHeight="1">
      <c r="A408" s="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3"/>
      <c r="W408" s="3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3"/>
      <c r="AS408" s="3"/>
      <c r="AT408" s="3"/>
      <c r="AU408" s="3"/>
      <c r="AV408" s="3"/>
      <c r="AW408" s="3"/>
      <c r="AX408" s="3"/>
      <c r="AY408" s="3"/>
    </row>
    <row r="409" spans="1:51" ht="14.25" customHeight="1">
      <c r="A409" s="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3"/>
      <c r="W409" s="3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3"/>
      <c r="AS409" s="3"/>
      <c r="AT409" s="3"/>
      <c r="AU409" s="3"/>
      <c r="AV409" s="3"/>
      <c r="AW409" s="3"/>
      <c r="AX409" s="3"/>
      <c r="AY409" s="3"/>
    </row>
    <row r="410" spans="1:51" ht="14.25" customHeight="1">
      <c r="A410" s="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3"/>
      <c r="W410" s="3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3"/>
      <c r="AS410" s="3"/>
      <c r="AT410" s="3"/>
      <c r="AU410" s="3"/>
      <c r="AV410" s="3"/>
      <c r="AW410" s="3"/>
      <c r="AX410" s="3"/>
      <c r="AY410" s="3"/>
    </row>
    <row r="411" spans="1:51" ht="14.25" customHeight="1">
      <c r="A411" s="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3"/>
      <c r="W411" s="3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3"/>
      <c r="AS411" s="3"/>
      <c r="AT411" s="3"/>
      <c r="AU411" s="3"/>
      <c r="AV411" s="3"/>
      <c r="AW411" s="3"/>
      <c r="AX411" s="3"/>
      <c r="AY411" s="3"/>
    </row>
    <row r="412" spans="1:51" ht="14.25" customHeight="1">
      <c r="A412" s="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3"/>
      <c r="W412" s="3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3"/>
      <c r="AS412" s="3"/>
      <c r="AT412" s="3"/>
      <c r="AU412" s="3"/>
      <c r="AV412" s="3"/>
      <c r="AW412" s="3"/>
      <c r="AX412" s="3"/>
      <c r="AY412" s="3"/>
    </row>
    <row r="413" spans="1:51" ht="14.25" customHeight="1">
      <c r="A413" s="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3"/>
      <c r="W413" s="3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3"/>
      <c r="AS413" s="3"/>
      <c r="AT413" s="3"/>
      <c r="AU413" s="3"/>
      <c r="AV413" s="3"/>
      <c r="AW413" s="3"/>
      <c r="AX413" s="3"/>
      <c r="AY413" s="3"/>
    </row>
    <row r="414" spans="1:51" ht="15" customHeight="1">
      <c r="A414" s="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3"/>
      <c r="W414" s="3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3"/>
      <c r="AS414" s="3"/>
      <c r="AT414" s="3"/>
      <c r="AU414" s="3"/>
      <c r="AV414" s="3"/>
      <c r="AW414" s="3"/>
      <c r="AX414" s="3"/>
      <c r="AY414" s="3"/>
    </row>
    <row r="415" spans="1:51" ht="15" customHeight="1">
      <c r="A415" s="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3"/>
      <c r="W415" s="3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3"/>
      <c r="AS415" s="3"/>
      <c r="AT415" s="3"/>
      <c r="AU415" s="3"/>
      <c r="AV415" s="3"/>
      <c r="AW415" s="3"/>
      <c r="AX415" s="3"/>
      <c r="AY415" s="3"/>
    </row>
    <row r="416" spans="1:51" ht="15" customHeight="1">
      <c r="A416" s="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3"/>
      <c r="W416" s="3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3"/>
      <c r="AS416" s="3"/>
      <c r="AT416" s="3"/>
      <c r="AU416" s="3"/>
      <c r="AV416" s="3"/>
      <c r="AW416" s="3"/>
      <c r="AX416" s="3"/>
      <c r="AY416" s="3"/>
    </row>
    <row r="417" spans="1:51" ht="14.25" customHeight="1">
      <c r="A417" s="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3"/>
      <c r="W417" s="3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3"/>
      <c r="AS417" s="3"/>
      <c r="AT417" s="3"/>
      <c r="AU417" s="3"/>
      <c r="AV417" s="3"/>
      <c r="AW417" s="3"/>
      <c r="AX417" s="3"/>
      <c r="AY417" s="3"/>
    </row>
    <row r="418" spans="1:51" ht="14.25" customHeight="1">
      <c r="A418" s="3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3"/>
      <c r="AT418" s="3"/>
      <c r="AU418" s="3"/>
      <c r="AV418" s="3"/>
      <c r="AW418" s="3"/>
      <c r="AX418" s="3"/>
      <c r="AY418" s="3"/>
    </row>
    <row r="419" spans="1:51" ht="14.25" customHeight="1">
      <c r="A419" s="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5"/>
      <c r="W419" s="5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5"/>
      <c r="AS419" s="3"/>
      <c r="AT419" s="3"/>
      <c r="AU419" s="3"/>
      <c r="AV419" s="3"/>
      <c r="AW419" s="3"/>
      <c r="AX419" s="3"/>
      <c r="AY419" s="3"/>
    </row>
    <row r="420" spans="1:51" ht="14.25" customHeight="1">
      <c r="A420" s="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5"/>
      <c r="W420" s="5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5"/>
      <c r="AS420" s="3"/>
      <c r="AT420" s="3"/>
      <c r="AU420" s="3"/>
      <c r="AV420" s="3"/>
      <c r="AW420" s="3"/>
      <c r="AX420" s="3"/>
      <c r="AY420" s="3"/>
    </row>
    <row r="421" spans="1:51" ht="14.25" customHeight="1">
      <c r="A421" s="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5"/>
      <c r="W421" s="5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5"/>
      <c r="AS421" s="3"/>
      <c r="AT421" s="3"/>
      <c r="AU421" s="3"/>
      <c r="AV421" s="3"/>
      <c r="AW421" s="3"/>
      <c r="AX421" s="3"/>
      <c r="AY421" s="3"/>
    </row>
    <row r="422" spans="1:51" ht="14.25" customHeight="1">
      <c r="A422" s="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5"/>
      <c r="W422" s="5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5"/>
      <c r="AS422" s="3"/>
      <c r="AT422" s="3"/>
      <c r="AU422" s="3"/>
      <c r="AV422" s="3"/>
      <c r="AW422" s="3"/>
      <c r="AX422" s="3"/>
      <c r="AY422" s="3"/>
    </row>
    <row r="423" spans="1:51" ht="14.25" customHeight="1">
      <c r="A423" s="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5"/>
      <c r="W423" s="5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5"/>
      <c r="AS423" s="3"/>
      <c r="AT423" s="3"/>
      <c r="AU423" s="3"/>
      <c r="AV423" s="3"/>
      <c r="AW423" s="3"/>
      <c r="AX423" s="3"/>
      <c r="AY423" s="3"/>
    </row>
    <row r="424" spans="1:51" ht="14.25" customHeight="1">
      <c r="A424" s="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5"/>
      <c r="W424" s="5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5"/>
      <c r="AS424" s="3"/>
      <c r="AT424" s="3"/>
      <c r="AU424" s="3"/>
      <c r="AV424" s="3"/>
      <c r="AW424" s="3"/>
      <c r="AX424" s="3"/>
      <c r="AY424" s="3"/>
    </row>
    <row r="425" spans="1:51" ht="14.25" customHeight="1">
      <c r="A425" s="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5"/>
      <c r="W425" s="5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5"/>
      <c r="AS425" s="3"/>
      <c r="AT425" s="3"/>
      <c r="AU425" s="3"/>
      <c r="AV425" s="3"/>
      <c r="AW425" s="3"/>
      <c r="AX425" s="3"/>
      <c r="AY425" s="3"/>
    </row>
    <row r="426" spans="1:51" ht="15" customHeight="1">
      <c r="A426" s="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5"/>
      <c r="W426" s="5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5"/>
      <c r="AS426" s="3"/>
      <c r="AT426" s="3"/>
      <c r="AU426" s="3"/>
      <c r="AV426" s="3"/>
      <c r="AW426" s="3"/>
      <c r="AX426" s="3"/>
      <c r="AY426" s="3"/>
    </row>
    <row r="427" spans="1:51" ht="15" customHeight="1">
      <c r="A427" s="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5"/>
      <c r="W427" s="5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5"/>
      <c r="AS427" s="3"/>
      <c r="AT427" s="3"/>
      <c r="AU427" s="3"/>
      <c r="AV427" s="3"/>
      <c r="AW427" s="3"/>
      <c r="AX427" s="3"/>
      <c r="AY427" s="3"/>
    </row>
    <row r="428" spans="1:51" ht="15" customHeight="1">
      <c r="A428" s="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5"/>
      <c r="W428" s="5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5"/>
      <c r="AS428" s="3"/>
      <c r="AT428" s="3"/>
      <c r="AU428" s="3"/>
      <c r="AV428" s="3"/>
      <c r="AW428" s="3"/>
      <c r="AX428" s="3"/>
      <c r="AY428" s="3"/>
    </row>
    <row r="429" spans="1:51" ht="14.25" customHeight="1">
      <c r="A429" s="3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3"/>
      <c r="AT429" s="3"/>
      <c r="AU429" s="3"/>
      <c r="AV429" s="3"/>
      <c r="AW429" s="3"/>
      <c r="AX429" s="3"/>
      <c r="AY429" s="3"/>
    </row>
    <row r="430" spans="1:51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</row>
    <row r="431" spans="1:5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</row>
    <row r="432" spans="1:51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</row>
    <row r="433" spans="1:51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</row>
    <row r="434" spans="1:51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</row>
    <row r="435" spans="1:51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</row>
    <row r="436" spans="1:51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</row>
    <row r="437" spans="1:51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</row>
    <row r="438" spans="1:51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</row>
    <row r="439" spans="1:51" ht="14.25" customHeight="1">
      <c r="A439" s="3"/>
      <c r="B439" s="5" t="s">
        <v>97</v>
      </c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5"/>
      <c r="AL439" s="5"/>
      <c r="AM439" s="5"/>
      <c r="AN439" s="5"/>
      <c r="AO439" s="5"/>
      <c r="AP439" s="173">
        <v>2019</v>
      </c>
      <c r="AQ439" s="164"/>
      <c r="AR439" s="164"/>
      <c r="AS439" s="3"/>
      <c r="AT439" s="3"/>
      <c r="AU439" s="3"/>
      <c r="AV439" s="3"/>
      <c r="AW439" s="3"/>
      <c r="AX439" s="3"/>
      <c r="AY439" s="3"/>
    </row>
    <row r="440" spans="1:51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</row>
    <row r="441" spans="1:51" ht="14.25" customHeight="1">
      <c r="A441" s="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3"/>
      <c r="W441" s="3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3"/>
      <c r="AS441" s="3"/>
      <c r="AT441" s="3"/>
      <c r="AU441" s="3"/>
      <c r="AV441" s="3"/>
      <c r="AW441" s="3"/>
      <c r="AX441" s="3"/>
      <c r="AY441" s="3"/>
    </row>
    <row r="442" spans="1:51" ht="14.25" customHeight="1">
      <c r="A442" s="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3"/>
      <c r="W442" s="3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3"/>
      <c r="AS442" s="3"/>
      <c r="AT442" s="3"/>
      <c r="AU442" s="3"/>
      <c r="AV442" s="3"/>
      <c r="AW442" s="3"/>
      <c r="AX442" s="3"/>
      <c r="AY442" s="3"/>
    </row>
    <row r="443" spans="1:51" ht="14.25" customHeight="1">
      <c r="A443" s="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3"/>
      <c r="W443" s="3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3"/>
      <c r="AS443" s="3"/>
      <c r="AT443" s="3"/>
      <c r="AU443" s="3"/>
      <c r="AV443" s="3"/>
      <c r="AW443" s="3"/>
      <c r="AX443" s="3"/>
      <c r="AY443" s="3"/>
    </row>
    <row r="444" spans="1:51" ht="14.25" customHeight="1">
      <c r="A444" s="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3"/>
      <c r="W444" s="3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3"/>
      <c r="AS444" s="3"/>
      <c r="AT444" s="3"/>
      <c r="AU444" s="3"/>
      <c r="AV444" s="3"/>
      <c r="AW444" s="3"/>
      <c r="AX444" s="3"/>
      <c r="AY444" s="3"/>
    </row>
    <row r="445" spans="1:51" ht="14.25" customHeight="1">
      <c r="A445" s="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3"/>
      <c r="W445" s="3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3"/>
      <c r="AS445" s="3"/>
      <c r="AT445" s="3"/>
      <c r="AU445" s="3"/>
      <c r="AV445" s="3"/>
      <c r="AW445" s="3"/>
      <c r="AX445" s="3"/>
      <c r="AY445" s="3"/>
    </row>
    <row r="446" spans="1:51" ht="14.25" customHeight="1">
      <c r="A446" s="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3"/>
      <c r="W446" s="3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3"/>
      <c r="AS446" s="3"/>
      <c r="AT446" s="3"/>
      <c r="AU446" s="3"/>
      <c r="AV446" s="3"/>
      <c r="AW446" s="3"/>
      <c r="AX446" s="3"/>
      <c r="AY446" s="3"/>
    </row>
    <row r="447" spans="1:51" ht="15" customHeight="1">
      <c r="A447" s="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3"/>
      <c r="W447" s="3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3"/>
      <c r="AS447" s="3"/>
      <c r="AT447" s="3"/>
      <c r="AU447" s="3"/>
      <c r="AV447" s="3"/>
      <c r="AW447" s="3"/>
      <c r="AX447" s="3"/>
      <c r="AY447" s="3"/>
    </row>
    <row r="448" spans="1:51" ht="15" customHeight="1">
      <c r="A448" s="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3"/>
      <c r="W448" s="3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3"/>
      <c r="AS448" s="3"/>
      <c r="AT448" s="3"/>
      <c r="AU448" s="3"/>
      <c r="AV448" s="3"/>
      <c r="AW448" s="3"/>
      <c r="AX448" s="3"/>
      <c r="AY448" s="3"/>
    </row>
    <row r="449" spans="1:51" ht="15" customHeight="1">
      <c r="A449" s="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3"/>
      <c r="W449" s="3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3"/>
      <c r="AS449" s="3"/>
      <c r="AT449" s="3"/>
      <c r="AU449" s="3"/>
      <c r="AV449" s="3"/>
      <c r="AW449" s="3"/>
      <c r="AX449" s="3"/>
      <c r="AY449" s="3"/>
    </row>
    <row r="450" spans="1:51" ht="14.25" customHeight="1">
      <c r="A450" s="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3"/>
      <c r="W450" s="3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3"/>
      <c r="AS450" s="3"/>
      <c r="AT450" s="3"/>
      <c r="AU450" s="3"/>
      <c r="AV450" s="3"/>
      <c r="AW450" s="3"/>
      <c r="AX450" s="3"/>
      <c r="AY450" s="3"/>
    </row>
    <row r="451" spans="1:51" ht="14.25" customHeight="1">
      <c r="A451" s="3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3"/>
      <c r="AT451" s="3"/>
      <c r="AU451" s="3"/>
      <c r="AV451" s="3"/>
      <c r="AW451" s="3"/>
      <c r="AX451" s="3"/>
      <c r="AY451" s="3"/>
    </row>
    <row r="452" spans="1:51" ht="14.25" customHeight="1">
      <c r="A452" s="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5"/>
      <c r="W452" s="5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5"/>
      <c r="AS452" s="3"/>
      <c r="AT452" s="3"/>
      <c r="AU452" s="3"/>
      <c r="AV452" s="3"/>
      <c r="AW452" s="3"/>
      <c r="AX452" s="3"/>
      <c r="AY452" s="3"/>
    </row>
    <row r="453" spans="1:51" ht="14.25" customHeight="1">
      <c r="A453" s="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5"/>
      <c r="W453" s="5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5"/>
      <c r="AS453" s="3"/>
      <c r="AT453" s="3"/>
      <c r="AU453" s="3"/>
      <c r="AV453" s="3"/>
      <c r="AW453" s="3"/>
      <c r="AX453" s="3"/>
      <c r="AY453" s="3"/>
    </row>
    <row r="454" spans="1:51" ht="14.25" customHeight="1">
      <c r="A454" s="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5"/>
      <c r="W454" s="5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5"/>
      <c r="AS454" s="3"/>
      <c r="AT454" s="3"/>
      <c r="AU454" s="3"/>
      <c r="AV454" s="3"/>
      <c r="AW454" s="3"/>
      <c r="AX454" s="3"/>
      <c r="AY454" s="3"/>
    </row>
    <row r="455" spans="1:51" ht="14.25" customHeight="1">
      <c r="A455" s="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5"/>
      <c r="W455" s="5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5"/>
      <c r="AS455" s="3"/>
      <c r="AT455" s="3"/>
      <c r="AU455" s="3"/>
      <c r="AV455" s="3"/>
      <c r="AW455" s="3"/>
      <c r="AX455" s="3"/>
      <c r="AY455" s="3"/>
    </row>
    <row r="456" spans="1:51" ht="14.25" customHeight="1">
      <c r="A456" s="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5"/>
      <c r="W456" s="5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5"/>
      <c r="AS456" s="3"/>
      <c r="AT456" s="3"/>
      <c r="AU456" s="3"/>
      <c r="AV456" s="3"/>
      <c r="AW456" s="3"/>
      <c r="AX456" s="3"/>
      <c r="AY456" s="3"/>
    </row>
    <row r="457" spans="1:51" ht="14.25" customHeight="1">
      <c r="A457" s="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5"/>
      <c r="W457" s="5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5"/>
      <c r="AS457" s="3"/>
      <c r="AT457" s="3"/>
      <c r="AU457" s="3"/>
      <c r="AV457" s="3"/>
      <c r="AW457" s="3"/>
      <c r="AX457" s="3"/>
      <c r="AY457" s="3"/>
    </row>
    <row r="458" spans="1:51" ht="14.25" customHeight="1">
      <c r="A458" s="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5"/>
      <c r="W458" s="5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5"/>
      <c r="AS458" s="3"/>
      <c r="AT458" s="3"/>
      <c r="AU458" s="3"/>
      <c r="AV458" s="3"/>
      <c r="AW458" s="3"/>
      <c r="AX458" s="3"/>
      <c r="AY458" s="3"/>
    </row>
    <row r="459" spans="1:51" ht="15" customHeight="1">
      <c r="A459" s="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5"/>
      <c r="W459" s="5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5"/>
      <c r="AS459" s="3"/>
      <c r="AT459" s="3"/>
      <c r="AU459" s="3"/>
      <c r="AV459" s="3"/>
      <c r="AW459" s="3"/>
      <c r="AX459" s="3"/>
      <c r="AY459" s="3"/>
    </row>
    <row r="460" spans="1:51" ht="15" customHeight="1">
      <c r="A460" s="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5"/>
      <c r="W460" s="5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5"/>
      <c r="AS460" s="3"/>
      <c r="AT460" s="3"/>
      <c r="AU460" s="3"/>
      <c r="AV460" s="3"/>
      <c r="AW460" s="3"/>
      <c r="AX460" s="3"/>
      <c r="AY460" s="3"/>
    </row>
    <row r="461" spans="1:51" ht="15" customHeight="1">
      <c r="A461" s="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5"/>
      <c r="W461" s="5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5"/>
      <c r="AS461" s="3"/>
      <c r="AT461" s="3"/>
      <c r="AU461" s="3"/>
      <c r="AV461" s="3"/>
      <c r="AW461" s="3"/>
      <c r="AX461" s="3"/>
      <c r="AY461" s="3"/>
    </row>
    <row r="462" spans="1:51" ht="14.25" customHeight="1">
      <c r="A462" s="3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3"/>
      <c r="AT462" s="3"/>
      <c r="AU462" s="3"/>
      <c r="AV462" s="3"/>
      <c r="AW462" s="3"/>
      <c r="AX462" s="3"/>
      <c r="AY462" s="3"/>
    </row>
    <row r="463" spans="1:51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</row>
    <row r="464" spans="1:51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</row>
    <row r="465" spans="1:51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</row>
    <row r="466" spans="1:51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</row>
    <row r="467" spans="1:51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</row>
    <row r="468" spans="1:51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</row>
    <row r="469" spans="1:51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</row>
    <row r="470" spans="1:51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</row>
    <row r="471" spans="1:5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</row>
    <row r="472" spans="1:51" ht="14.25" customHeight="1">
      <c r="A472" s="3"/>
      <c r="B472" s="5" t="s">
        <v>98</v>
      </c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5"/>
      <c r="AL472" s="5"/>
      <c r="AM472" s="5"/>
      <c r="AN472" s="5"/>
      <c r="AO472" s="5"/>
      <c r="AP472" s="173">
        <v>2019</v>
      </c>
      <c r="AQ472" s="164"/>
      <c r="AR472" s="164"/>
      <c r="AS472" s="3"/>
      <c r="AT472" s="3"/>
      <c r="AU472" s="3"/>
      <c r="AV472" s="3"/>
      <c r="AW472" s="3"/>
      <c r="AX472" s="3"/>
      <c r="AY472" s="3"/>
    </row>
    <row r="473" spans="1:51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</row>
    <row r="474" spans="1:51" ht="14.25" customHeight="1">
      <c r="A474" s="3"/>
      <c r="B474" s="3" t="s">
        <v>99</v>
      </c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 t="s">
        <v>100</v>
      </c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 t="s">
        <v>101</v>
      </c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 t="s">
        <v>102</v>
      </c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</row>
    <row r="475" spans="1:51" ht="14.25" customHeight="1">
      <c r="A475" s="3"/>
      <c r="B475" s="184">
        <v>1.4</v>
      </c>
      <c r="C475" s="160"/>
      <c r="D475" s="160"/>
      <c r="E475" s="160"/>
      <c r="F475" s="160"/>
      <c r="G475" s="160"/>
      <c r="H475" s="160"/>
      <c r="I475" s="160"/>
      <c r="J475" s="162"/>
      <c r="K475" s="24"/>
      <c r="L475" s="24"/>
      <c r="M475" s="184">
        <v>2.1</v>
      </c>
      <c r="N475" s="160"/>
      <c r="O475" s="160"/>
      <c r="P475" s="160"/>
      <c r="Q475" s="160"/>
      <c r="R475" s="160"/>
      <c r="S475" s="160"/>
      <c r="T475" s="160"/>
      <c r="U475" s="162"/>
      <c r="V475" s="24"/>
      <c r="W475" s="24"/>
      <c r="X475" s="184">
        <v>2.7</v>
      </c>
      <c r="Y475" s="160"/>
      <c r="Z475" s="160"/>
      <c r="AA475" s="160"/>
      <c r="AB475" s="160"/>
      <c r="AC475" s="160"/>
      <c r="AD475" s="160"/>
      <c r="AE475" s="160"/>
      <c r="AF475" s="162"/>
      <c r="AG475" s="24"/>
      <c r="AH475" s="24"/>
      <c r="AI475" s="184">
        <v>1.6</v>
      </c>
      <c r="AJ475" s="160"/>
      <c r="AK475" s="160"/>
      <c r="AL475" s="160"/>
      <c r="AM475" s="160"/>
      <c r="AN475" s="160"/>
      <c r="AO475" s="160"/>
      <c r="AP475" s="160"/>
      <c r="AQ475" s="162"/>
      <c r="AR475" s="3"/>
      <c r="AS475" s="3"/>
      <c r="AT475" s="3"/>
      <c r="AU475" s="3"/>
      <c r="AV475" s="3"/>
      <c r="AW475" s="3"/>
      <c r="AX475" s="3"/>
      <c r="AY475" s="3"/>
    </row>
    <row r="476" spans="1:51" ht="14.25" customHeight="1">
      <c r="A476" s="3"/>
      <c r="B476" s="168"/>
      <c r="C476" s="164"/>
      <c r="D476" s="164"/>
      <c r="E476" s="164"/>
      <c r="F476" s="164"/>
      <c r="G476" s="164"/>
      <c r="H476" s="164"/>
      <c r="I476" s="164"/>
      <c r="J476" s="166"/>
      <c r="K476" s="24"/>
      <c r="L476" s="24"/>
      <c r="M476" s="168"/>
      <c r="N476" s="164"/>
      <c r="O476" s="164"/>
      <c r="P476" s="164"/>
      <c r="Q476" s="164"/>
      <c r="R476" s="164"/>
      <c r="S476" s="164"/>
      <c r="T476" s="164"/>
      <c r="U476" s="166"/>
      <c r="V476" s="24"/>
      <c r="W476" s="24"/>
      <c r="X476" s="168"/>
      <c r="Y476" s="164"/>
      <c r="Z476" s="164"/>
      <c r="AA476" s="164"/>
      <c r="AB476" s="164"/>
      <c r="AC476" s="164"/>
      <c r="AD476" s="164"/>
      <c r="AE476" s="164"/>
      <c r="AF476" s="166"/>
      <c r="AG476" s="24"/>
      <c r="AH476" s="24"/>
      <c r="AI476" s="168"/>
      <c r="AJ476" s="164"/>
      <c r="AK476" s="164"/>
      <c r="AL476" s="164"/>
      <c r="AM476" s="164"/>
      <c r="AN476" s="164"/>
      <c r="AO476" s="164"/>
      <c r="AP476" s="164"/>
      <c r="AQ476" s="166"/>
      <c r="AR476" s="3"/>
      <c r="AS476" s="3"/>
      <c r="AT476" s="3"/>
      <c r="AU476" s="3"/>
      <c r="AV476" s="3"/>
      <c r="AW476" s="3"/>
      <c r="AX476" s="3"/>
      <c r="AY476" s="3"/>
    </row>
    <row r="477" spans="1:51" ht="14.25" customHeight="1">
      <c r="A477" s="3"/>
      <c r="B477" s="169"/>
      <c r="C477" s="170"/>
      <c r="D477" s="170"/>
      <c r="E477" s="170"/>
      <c r="F477" s="170"/>
      <c r="G477" s="170"/>
      <c r="H477" s="170"/>
      <c r="I477" s="170"/>
      <c r="J477" s="171"/>
      <c r="K477" s="24"/>
      <c r="L477" s="24"/>
      <c r="M477" s="169"/>
      <c r="N477" s="170"/>
      <c r="O477" s="170"/>
      <c r="P477" s="170"/>
      <c r="Q477" s="170"/>
      <c r="R477" s="170"/>
      <c r="S477" s="170"/>
      <c r="T477" s="170"/>
      <c r="U477" s="171"/>
      <c r="V477" s="24"/>
      <c r="W477" s="24"/>
      <c r="X477" s="169"/>
      <c r="Y477" s="170"/>
      <c r="Z477" s="170"/>
      <c r="AA477" s="170"/>
      <c r="AB477" s="170"/>
      <c r="AC477" s="170"/>
      <c r="AD477" s="170"/>
      <c r="AE477" s="170"/>
      <c r="AF477" s="171"/>
      <c r="AG477" s="24"/>
      <c r="AH477" s="24"/>
      <c r="AI477" s="169"/>
      <c r="AJ477" s="170"/>
      <c r="AK477" s="170"/>
      <c r="AL477" s="170"/>
      <c r="AM477" s="170"/>
      <c r="AN477" s="170"/>
      <c r="AO477" s="170"/>
      <c r="AP477" s="170"/>
      <c r="AQ477" s="171"/>
      <c r="AR477" s="3"/>
      <c r="AS477" s="3"/>
      <c r="AT477" s="3"/>
      <c r="AU477" s="3"/>
      <c r="AV477" s="3"/>
      <c r="AW477" s="3"/>
      <c r="AX477" s="3"/>
      <c r="AY477" s="3"/>
    </row>
    <row r="478" spans="1:51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</row>
    <row r="479" spans="1:51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</row>
    <row r="480" spans="1:51" ht="1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</row>
    <row r="481" spans="1:51" ht="1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</row>
    <row r="482" spans="1:51" ht="1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</row>
    <row r="483" spans="1:51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</row>
    <row r="484" spans="1:51" ht="14.25" customHeight="1">
      <c r="A484" s="3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3"/>
      <c r="AT484" s="3"/>
      <c r="AU484" s="3"/>
      <c r="AV484" s="3"/>
      <c r="AW484" s="3"/>
      <c r="AX484" s="3"/>
      <c r="AY484" s="3"/>
    </row>
    <row r="485" spans="1:51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5"/>
      <c r="W485" s="5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5"/>
      <c r="AS485" s="3"/>
      <c r="AT485" s="3"/>
      <c r="AU485" s="3"/>
      <c r="AV485" s="3"/>
      <c r="AW485" s="3"/>
      <c r="AX485" s="3"/>
      <c r="AY485" s="3"/>
    </row>
    <row r="486" spans="1:51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5"/>
      <c r="W486" s="5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5"/>
      <c r="AS486" s="3"/>
      <c r="AT486" s="3"/>
      <c r="AU486" s="3"/>
      <c r="AV486" s="3"/>
      <c r="AW486" s="3"/>
      <c r="AX486" s="3"/>
      <c r="AY486" s="3"/>
    </row>
    <row r="487" spans="1:51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5"/>
      <c r="W487" s="5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5"/>
      <c r="AS487" s="3"/>
      <c r="AT487" s="3"/>
      <c r="AU487" s="3"/>
      <c r="AV487" s="3"/>
      <c r="AW487" s="3"/>
      <c r="AX487" s="3"/>
      <c r="AY487" s="3"/>
    </row>
    <row r="488" spans="1:51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5"/>
      <c r="W488" s="5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5"/>
      <c r="AS488" s="3"/>
      <c r="AT488" s="3"/>
      <c r="AU488" s="3"/>
      <c r="AV488" s="3"/>
      <c r="AW488" s="3"/>
      <c r="AX488" s="3"/>
      <c r="AY488" s="3"/>
    </row>
    <row r="489" spans="1:51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5"/>
      <c r="W489" s="5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5"/>
      <c r="AS489" s="3"/>
      <c r="AT489" s="3"/>
      <c r="AU489" s="3"/>
      <c r="AV489" s="3"/>
      <c r="AW489" s="3"/>
      <c r="AX489" s="3"/>
      <c r="AY489" s="3"/>
    </row>
    <row r="490" spans="1:51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5"/>
      <c r="W490" s="5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5"/>
      <c r="AS490" s="3"/>
      <c r="AT490" s="3"/>
      <c r="AU490" s="3"/>
      <c r="AV490" s="3"/>
      <c r="AW490" s="3"/>
      <c r="AX490" s="3"/>
      <c r="AY490" s="3"/>
    </row>
    <row r="491" spans="1:5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5"/>
      <c r="W491" s="5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5"/>
      <c r="AS491" s="3"/>
      <c r="AT491" s="3"/>
      <c r="AU491" s="3"/>
      <c r="AV491" s="3"/>
      <c r="AW491" s="3"/>
      <c r="AX491" s="3"/>
      <c r="AY491" s="3"/>
    </row>
    <row r="492" spans="1:51" ht="1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5"/>
      <c r="W492" s="5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5"/>
      <c r="AS492" s="3"/>
      <c r="AT492" s="3"/>
      <c r="AU492" s="3"/>
      <c r="AV492" s="3"/>
      <c r="AW492" s="3"/>
      <c r="AX492" s="3"/>
      <c r="AY492" s="3"/>
    </row>
    <row r="493" spans="1:51" ht="1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5"/>
      <c r="W493" s="5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5"/>
      <c r="AS493" s="3"/>
      <c r="AT493" s="3"/>
      <c r="AU493" s="3"/>
      <c r="AV493" s="3"/>
      <c r="AW493" s="3"/>
      <c r="AX493" s="3"/>
      <c r="AY493" s="3"/>
    </row>
    <row r="494" spans="1:51" ht="1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5"/>
      <c r="W494" s="5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5"/>
      <c r="AS494" s="3"/>
      <c r="AT494" s="3"/>
      <c r="AU494" s="3"/>
      <c r="AV494" s="3"/>
      <c r="AW494" s="3"/>
      <c r="AX494" s="3"/>
      <c r="AY494" s="3"/>
    </row>
    <row r="495" spans="1:51" ht="14.25" customHeight="1">
      <c r="A495" s="3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3"/>
      <c r="AT495" s="3"/>
      <c r="AU495" s="3"/>
      <c r="AV495" s="3"/>
      <c r="AW495" s="3"/>
      <c r="AX495" s="3"/>
      <c r="AY495" s="3"/>
    </row>
    <row r="496" spans="1:51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</row>
    <row r="497" spans="1:51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</row>
    <row r="498" spans="1:51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</row>
    <row r="499" spans="1:51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</row>
    <row r="500" spans="1:51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</row>
    <row r="501" spans="1:5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</row>
    <row r="502" spans="1:51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</row>
    <row r="503" spans="1:51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</row>
    <row r="504" spans="1:51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</row>
    <row r="505" spans="1:51" ht="14.25" customHeight="1">
      <c r="A505" s="3"/>
      <c r="B505" s="5" t="s">
        <v>103</v>
      </c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5"/>
      <c r="AL505" s="5"/>
      <c r="AM505" s="5"/>
      <c r="AN505" s="5"/>
      <c r="AO505" s="5"/>
      <c r="AP505" s="173">
        <v>2019</v>
      </c>
      <c r="AQ505" s="164"/>
      <c r="AR505" s="164"/>
      <c r="AS505" s="3"/>
      <c r="AT505" s="3"/>
      <c r="AU505" s="3"/>
      <c r="AV505" s="3"/>
      <c r="AW505" s="3"/>
      <c r="AX505" s="3"/>
      <c r="AY505" s="3"/>
    </row>
    <row r="506" spans="1:51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</row>
    <row r="507" spans="1:51" ht="14.25" customHeight="1">
      <c r="A507" s="3"/>
      <c r="B507" s="8" t="s">
        <v>104</v>
      </c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8" t="s">
        <v>105</v>
      </c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8" t="s">
        <v>106</v>
      </c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</row>
    <row r="508" spans="1:51" ht="14.25" customHeight="1">
      <c r="A508" s="3"/>
      <c r="B508" s="184" t="e">
        <f>#REF!</f>
        <v>#REF!</v>
      </c>
      <c r="C508" s="160"/>
      <c r="D508" s="160"/>
      <c r="E508" s="160"/>
      <c r="F508" s="160"/>
      <c r="G508" s="160"/>
      <c r="H508" s="160"/>
      <c r="I508" s="160"/>
      <c r="J508" s="162"/>
      <c r="K508" s="24"/>
      <c r="L508" s="24"/>
      <c r="M508" s="184" t="e">
        <f>#REF!</f>
        <v>#REF!</v>
      </c>
      <c r="N508" s="160"/>
      <c r="O508" s="160"/>
      <c r="P508" s="160"/>
      <c r="Q508" s="160"/>
      <c r="R508" s="160"/>
      <c r="S508" s="160"/>
      <c r="T508" s="160"/>
      <c r="U508" s="162"/>
      <c r="V508" s="24"/>
      <c r="W508" s="24"/>
      <c r="X508" s="184" t="e">
        <f>#REF!</f>
        <v>#REF!</v>
      </c>
      <c r="Y508" s="160"/>
      <c r="Z508" s="160"/>
      <c r="AA508" s="160"/>
      <c r="AB508" s="160"/>
      <c r="AC508" s="160"/>
      <c r="AD508" s="160"/>
      <c r="AE508" s="160"/>
      <c r="AF508" s="162"/>
      <c r="AG508" s="24"/>
      <c r="AH508" s="24"/>
      <c r="AI508" s="25"/>
      <c r="AJ508" s="25"/>
      <c r="AK508" s="25"/>
      <c r="AL508" s="25"/>
      <c r="AM508" s="25"/>
      <c r="AN508" s="25"/>
      <c r="AO508" s="25"/>
      <c r="AP508" s="25"/>
      <c r="AQ508" s="25"/>
      <c r="AR508" s="3"/>
      <c r="AS508" s="3"/>
      <c r="AT508" s="3"/>
      <c r="AU508" s="3"/>
      <c r="AV508" s="3"/>
      <c r="AW508" s="3"/>
      <c r="AX508" s="3"/>
      <c r="AY508" s="3"/>
    </row>
    <row r="509" spans="1:51" ht="14.25" customHeight="1">
      <c r="A509" s="3"/>
      <c r="B509" s="168"/>
      <c r="C509" s="164"/>
      <c r="D509" s="164"/>
      <c r="E509" s="164"/>
      <c r="F509" s="164"/>
      <c r="G509" s="164"/>
      <c r="H509" s="164"/>
      <c r="I509" s="164"/>
      <c r="J509" s="166"/>
      <c r="K509" s="24"/>
      <c r="L509" s="24"/>
      <c r="M509" s="168"/>
      <c r="N509" s="164"/>
      <c r="O509" s="164"/>
      <c r="P509" s="164"/>
      <c r="Q509" s="164"/>
      <c r="R509" s="164"/>
      <c r="S509" s="164"/>
      <c r="T509" s="164"/>
      <c r="U509" s="166"/>
      <c r="V509" s="24"/>
      <c r="W509" s="24"/>
      <c r="X509" s="168"/>
      <c r="Y509" s="164"/>
      <c r="Z509" s="164"/>
      <c r="AA509" s="164"/>
      <c r="AB509" s="164"/>
      <c r="AC509" s="164"/>
      <c r="AD509" s="164"/>
      <c r="AE509" s="164"/>
      <c r="AF509" s="166"/>
      <c r="AG509" s="24"/>
      <c r="AH509" s="24"/>
      <c r="AI509" s="25"/>
      <c r="AJ509" s="25"/>
      <c r="AK509" s="25"/>
      <c r="AL509" s="25"/>
      <c r="AM509" s="25"/>
      <c r="AN509" s="25"/>
      <c r="AO509" s="25"/>
      <c r="AP509" s="25"/>
      <c r="AQ509" s="25"/>
      <c r="AR509" s="3"/>
      <c r="AS509" s="3"/>
      <c r="AT509" s="3"/>
      <c r="AU509" s="3"/>
      <c r="AV509" s="3"/>
      <c r="AW509" s="3"/>
      <c r="AX509" s="3"/>
      <c r="AY509" s="3"/>
    </row>
    <row r="510" spans="1:51" ht="14.25" customHeight="1">
      <c r="A510" s="3"/>
      <c r="B510" s="169"/>
      <c r="C510" s="170"/>
      <c r="D510" s="170"/>
      <c r="E510" s="170"/>
      <c r="F510" s="170"/>
      <c r="G510" s="170"/>
      <c r="H510" s="170"/>
      <c r="I510" s="170"/>
      <c r="J510" s="171"/>
      <c r="K510" s="24"/>
      <c r="L510" s="24"/>
      <c r="M510" s="169"/>
      <c r="N510" s="170"/>
      <c r="O510" s="170"/>
      <c r="P510" s="170"/>
      <c r="Q510" s="170"/>
      <c r="R510" s="170"/>
      <c r="S510" s="170"/>
      <c r="T510" s="170"/>
      <c r="U510" s="171"/>
      <c r="V510" s="24"/>
      <c r="W510" s="24"/>
      <c r="X510" s="169"/>
      <c r="Y510" s="170"/>
      <c r="Z510" s="170"/>
      <c r="AA510" s="170"/>
      <c r="AB510" s="170"/>
      <c r="AC510" s="170"/>
      <c r="AD510" s="170"/>
      <c r="AE510" s="170"/>
      <c r="AF510" s="171"/>
      <c r="AG510" s="24"/>
      <c r="AH510" s="24"/>
      <c r="AI510" s="25"/>
      <c r="AJ510" s="25"/>
      <c r="AK510" s="25"/>
      <c r="AL510" s="25"/>
      <c r="AM510" s="25"/>
      <c r="AN510" s="25"/>
      <c r="AO510" s="25"/>
      <c r="AP510" s="25"/>
      <c r="AQ510" s="25"/>
      <c r="AR510" s="3"/>
      <c r="AS510" s="3"/>
      <c r="AT510" s="3"/>
      <c r="AU510" s="3"/>
      <c r="AV510" s="3"/>
      <c r="AW510" s="3"/>
      <c r="AX510" s="3"/>
      <c r="AY510" s="3"/>
    </row>
    <row r="511" spans="1:5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</row>
    <row r="512" spans="1:51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</row>
    <row r="513" spans="1:51" ht="1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</row>
    <row r="514" spans="1:51" ht="1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</row>
    <row r="515" spans="1:51" ht="1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</row>
    <row r="516" spans="1:51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</row>
    <row r="517" spans="1:51" ht="14.25" customHeight="1">
      <c r="A517" s="3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3"/>
      <c r="AT517" s="3"/>
      <c r="AU517" s="3"/>
      <c r="AV517" s="3"/>
      <c r="AW517" s="3"/>
      <c r="AX517" s="3"/>
      <c r="AY517" s="3"/>
    </row>
    <row r="518" spans="1:51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5"/>
      <c r="W518" s="5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5"/>
      <c r="AS518" s="3"/>
      <c r="AT518" s="3"/>
      <c r="AU518" s="3"/>
      <c r="AV518" s="3"/>
      <c r="AW518" s="3"/>
      <c r="AX518" s="3"/>
      <c r="AY518" s="3"/>
    </row>
    <row r="519" spans="1:51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5"/>
      <c r="W519" s="5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5"/>
      <c r="AS519" s="3"/>
      <c r="AT519" s="3"/>
      <c r="AU519" s="3"/>
      <c r="AV519" s="3"/>
      <c r="AW519" s="3"/>
      <c r="AX519" s="3"/>
      <c r="AY519" s="3"/>
    </row>
    <row r="520" spans="1:51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5"/>
      <c r="W520" s="5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5"/>
      <c r="AS520" s="3"/>
      <c r="AT520" s="3"/>
      <c r="AU520" s="3"/>
      <c r="AV520" s="3"/>
      <c r="AW520" s="3"/>
      <c r="AX520" s="3"/>
      <c r="AY520" s="3"/>
    </row>
    <row r="521" spans="1:5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5"/>
      <c r="W521" s="5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5"/>
      <c r="AS521" s="3"/>
      <c r="AT521" s="3"/>
      <c r="AU521" s="3"/>
      <c r="AV521" s="3"/>
      <c r="AW521" s="3"/>
      <c r="AX521" s="3"/>
      <c r="AY521" s="3"/>
    </row>
    <row r="522" spans="1:51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5"/>
      <c r="W522" s="5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5"/>
      <c r="AS522" s="3"/>
      <c r="AT522" s="3"/>
      <c r="AU522" s="3"/>
      <c r="AV522" s="3"/>
      <c r="AW522" s="3"/>
      <c r="AX522" s="3"/>
      <c r="AY522" s="3"/>
    </row>
    <row r="523" spans="1:51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5"/>
      <c r="W523" s="5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5"/>
      <c r="AS523" s="3"/>
      <c r="AT523" s="3"/>
      <c r="AU523" s="3"/>
      <c r="AV523" s="3"/>
      <c r="AW523" s="3"/>
      <c r="AX523" s="3"/>
      <c r="AY523" s="3"/>
    </row>
    <row r="524" spans="1:51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5"/>
      <c r="W524" s="5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5"/>
      <c r="AS524" s="3"/>
      <c r="AT524" s="3"/>
      <c r="AU524" s="3"/>
      <c r="AV524" s="3"/>
      <c r="AW524" s="3"/>
      <c r="AX524" s="3"/>
      <c r="AY524" s="3"/>
    </row>
    <row r="525" spans="1:51" ht="1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5"/>
      <c r="W525" s="5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5"/>
      <c r="AS525" s="3"/>
      <c r="AT525" s="3"/>
      <c r="AU525" s="3"/>
      <c r="AV525" s="3"/>
      <c r="AW525" s="3"/>
      <c r="AX525" s="3"/>
      <c r="AY525" s="3"/>
    </row>
    <row r="526" spans="1:51" ht="1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5"/>
      <c r="W526" s="5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5"/>
      <c r="AS526" s="3"/>
      <c r="AT526" s="3"/>
      <c r="AU526" s="3"/>
      <c r="AV526" s="3"/>
      <c r="AW526" s="3"/>
      <c r="AX526" s="3"/>
      <c r="AY526" s="3"/>
    </row>
    <row r="527" spans="1:51" ht="1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5"/>
      <c r="W527" s="5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5"/>
      <c r="AS527" s="3"/>
      <c r="AT527" s="3"/>
      <c r="AU527" s="3"/>
      <c r="AV527" s="3"/>
      <c r="AW527" s="3"/>
      <c r="AX527" s="3"/>
      <c r="AY527" s="3"/>
    </row>
    <row r="528" spans="1:51" ht="14.25" customHeight="1">
      <c r="A528" s="3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3"/>
      <c r="AT528" s="3"/>
      <c r="AU528" s="3"/>
      <c r="AV528" s="3"/>
      <c r="AW528" s="3"/>
      <c r="AX528" s="3"/>
      <c r="AY528" s="3"/>
    </row>
  </sheetData>
  <mergeCells count="109">
    <mergeCell ref="AP175:AR175"/>
    <mergeCell ref="AI178:AQ180"/>
    <mergeCell ref="AP208:AR208"/>
    <mergeCell ref="AB130:AE130"/>
    <mergeCell ref="AF130:AI130"/>
    <mergeCell ref="AJ130:AM130"/>
    <mergeCell ref="AN130:AQ130"/>
    <mergeCell ref="AF131:AI131"/>
    <mergeCell ref="AJ131:AM131"/>
    <mergeCell ref="AN131:AQ131"/>
    <mergeCell ref="AB131:AE131"/>
    <mergeCell ref="AB132:AH132"/>
    <mergeCell ref="AP241:AR241"/>
    <mergeCell ref="AP274:AR274"/>
    <mergeCell ref="AP307:AR307"/>
    <mergeCell ref="B310:J312"/>
    <mergeCell ref="M310:U312"/>
    <mergeCell ref="X310:AF312"/>
    <mergeCell ref="AI310:AQ312"/>
    <mergeCell ref="B178:J180"/>
    <mergeCell ref="M178:U180"/>
    <mergeCell ref="X178:AF180"/>
    <mergeCell ref="B183:J185"/>
    <mergeCell ref="M183:U185"/>
    <mergeCell ref="X183:AF185"/>
    <mergeCell ref="B315:J317"/>
    <mergeCell ref="M315:U317"/>
    <mergeCell ref="X315:AA317"/>
    <mergeCell ref="AC315:AF317"/>
    <mergeCell ref="AH315:AK317"/>
    <mergeCell ref="AM315:AP317"/>
    <mergeCell ref="AP340:AR340"/>
    <mergeCell ref="B343:J345"/>
    <mergeCell ref="M343:U345"/>
    <mergeCell ref="X343:AF345"/>
    <mergeCell ref="AI343:AQ345"/>
    <mergeCell ref="B348:J350"/>
    <mergeCell ref="M348:U350"/>
    <mergeCell ref="AP352:AR352"/>
    <mergeCell ref="B355:J357"/>
    <mergeCell ref="M355:U357"/>
    <mergeCell ref="X355:AF357"/>
    <mergeCell ref="AI355:AQ357"/>
    <mergeCell ref="R358:U358"/>
    <mergeCell ref="AC358:AF358"/>
    <mergeCell ref="AN358:AQ358"/>
    <mergeCell ref="G358:J358"/>
    <mergeCell ref="B360:J362"/>
    <mergeCell ref="M360:U362"/>
    <mergeCell ref="G363:J363"/>
    <mergeCell ref="R363:U363"/>
    <mergeCell ref="AP373:AR373"/>
    <mergeCell ref="AP406:AR406"/>
    <mergeCell ref="B508:J510"/>
    <mergeCell ref="M508:U510"/>
    <mergeCell ref="X508:AF510"/>
    <mergeCell ref="AP439:AR439"/>
    <mergeCell ref="AP472:AR472"/>
    <mergeCell ref="B475:J477"/>
    <mergeCell ref="M475:U477"/>
    <mergeCell ref="X475:AF477"/>
    <mergeCell ref="AI475:AQ477"/>
    <mergeCell ref="AP505:AR505"/>
    <mergeCell ref="B13:J17"/>
    <mergeCell ref="M13:U17"/>
    <mergeCell ref="X13:AF17"/>
    <mergeCell ref="AI13:AQ17"/>
    <mergeCell ref="H18:J18"/>
    <mergeCell ref="S18:U18"/>
    <mergeCell ref="AD18:AF18"/>
    <mergeCell ref="AO18:AQ18"/>
    <mergeCell ref="AP43:AR43"/>
    <mergeCell ref="AP76:AR76"/>
    <mergeCell ref="B79:J81"/>
    <mergeCell ref="M79:U81"/>
    <mergeCell ref="X79:AF81"/>
    <mergeCell ref="AI79:AQ81"/>
    <mergeCell ref="B84:J86"/>
    <mergeCell ref="M84:U86"/>
    <mergeCell ref="B112:J116"/>
    <mergeCell ref="M112:U116"/>
    <mergeCell ref="AI112:AQ116"/>
    <mergeCell ref="H117:J117"/>
    <mergeCell ref="S117:U117"/>
    <mergeCell ref="AO117:AQ117"/>
    <mergeCell ref="X112:AF116"/>
    <mergeCell ref="AD117:AF117"/>
    <mergeCell ref="X119:AF120"/>
    <mergeCell ref="AI119:AQ120"/>
    <mergeCell ref="X121:AF125"/>
    <mergeCell ref="AI121:AQ125"/>
    <mergeCell ref="AO126:AQ126"/>
    <mergeCell ref="AD126:AF126"/>
    <mergeCell ref="AB128:AE128"/>
    <mergeCell ref="AF128:AI128"/>
    <mergeCell ref="AJ128:AM128"/>
    <mergeCell ref="AN128:AQ128"/>
    <mergeCell ref="AB129:AE129"/>
    <mergeCell ref="AF129:AI129"/>
    <mergeCell ref="B150:J152"/>
    <mergeCell ref="AJ129:AM129"/>
    <mergeCell ref="AN129:AQ129"/>
    <mergeCell ref="AP142:AR142"/>
    <mergeCell ref="AI145:AQ147"/>
    <mergeCell ref="B145:J147"/>
    <mergeCell ref="M145:U147"/>
    <mergeCell ref="X145:AF147"/>
    <mergeCell ref="M150:U152"/>
    <mergeCell ref="X150:AF152"/>
  </mergeCells>
  <pageMargins left="0.51181102362204722" right="0.51181102362204722" top="0.78740157480314965" bottom="0.78740157480314965" header="0" footer="0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C1000"/>
  <sheetViews>
    <sheetView workbookViewId="0"/>
  </sheetViews>
  <sheetFormatPr defaultColWidth="14.42578125" defaultRowHeight="15" customHeight="1"/>
  <cols>
    <col min="1" max="54" width="3" customWidth="1"/>
    <col min="55" max="55" width="6.42578125" customWidth="1"/>
  </cols>
  <sheetData>
    <row r="1" spans="1:55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26"/>
      <c r="AX1" s="3"/>
      <c r="AY1" s="3"/>
      <c r="AZ1" s="3"/>
      <c r="BA1" s="3"/>
      <c r="BB1" s="3"/>
      <c r="BC1" s="3"/>
    </row>
    <row r="2" spans="1:55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26"/>
      <c r="AX2" s="3"/>
      <c r="AY2" s="3"/>
      <c r="AZ2" s="3"/>
      <c r="BA2" s="3"/>
      <c r="BB2" s="3"/>
      <c r="BC2" s="3"/>
    </row>
    <row r="3" spans="1:55" ht="14.25" customHeight="1">
      <c r="A3" s="2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26"/>
      <c r="AX3" s="3"/>
      <c r="AY3" s="3"/>
      <c r="AZ3" s="3"/>
      <c r="BA3" s="3"/>
      <c r="BB3" s="3"/>
      <c r="BC3" s="3"/>
    </row>
    <row r="4" spans="1:55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26"/>
      <c r="AX4" s="3"/>
      <c r="AY4" s="3"/>
      <c r="AZ4" s="3"/>
      <c r="BA4" s="3"/>
      <c r="BB4" s="3"/>
      <c r="BC4" s="3"/>
    </row>
    <row r="5" spans="1:55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26"/>
      <c r="AX5" s="3"/>
      <c r="AY5" s="3"/>
      <c r="AZ5" s="3"/>
      <c r="BA5" s="3"/>
      <c r="BB5" s="3"/>
      <c r="BC5" s="3"/>
    </row>
    <row r="6" spans="1:55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26"/>
      <c r="AX6" s="3"/>
      <c r="AY6" s="3"/>
      <c r="AZ6" s="3"/>
      <c r="BA6" s="3"/>
      <c r="BB6" s="3"/>
      <c r="BC6" s="3"/>
    </row>
    <row r="7" spans="1:55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26"/>
      <c r="AX7" s="3"/>
      <c r="AY7" s="3"/>
      <c r="AZ7" s="3"/>
      <c r="BA7" s="3"/>
      <c r="BB7" s="3"/>
      <c r="BC7" s="3"/>
    </row>
    <row r="8" spans="1:55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26"/>
      <c r="AX8" s="3"/>
      <c r="AY8" s="3"/>
      <c r="AZ8" s="3"/>
      <c r="BA8" s="3"/>
      <c r="BB8" s="3"/>
      <c r="BC8" s="3"/>
    </row>
    <row r="9" spans="1:55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26"/>
      <c r="AX9" s="3"/>
      <c r="AY9" s="3"/>
      <c r="AZ9" s="3"/>
      <c r="BA9" s="3"/>
      <c r="BB9" s="3"/>
      <c r="BC9" s="3"/>
    </row>
    <row r="10" spans="1:55" ht="14.25" customHeight="1">
      <c r="A10" s="3"/>
      <c r="B10" s="5" t="s">
        <v>107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5" t="s">
        <v>108</v>
      </c>
      <c r="AL10" s="5"/>
      <c r="AM10" s="5"/>
      <c r="AN10" s="5"/>
      <c r="AO10" s="5"/>
      <c r="AP10" s="173">
        <v>2021</v>
      </c>
      <c r="AQ10" s="164"/>
      <c r="AR10" s="164"/>
      <c r="AS10" s="3"/>
      <c r="AT10" s="3"/>
      <c r="AU10" s="3"/>
      <c r="AV10" s="3"/>
      <c r="AW10" s="28" t="s">
        <v>109</v>
      </c>
      <c r="AX10" s="3" t="str">
        <f>AK10</f>
        <v>MAIO</v>
      </c>
      <c r="AY10" s="3"/>
      <c r="AZ10" s="3"/>
      <c r="BA10" s="3"/>
      <c r="BB10" s="3"/>
      <c r="BC10" s="3">
        <f>AP10</f>
        <v>2021</v>
      </c>
    </row>
    <row r="11" spans="1:55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28" t="s">
        <v>110</v>
      </c>
      <c r="AX11" s="3" t="str">
        <f>AK43</f>
        <v>MAIO</v>
      </c>
      <c r="AY11" s="3"/>
      <c r="AZ11" s="3"/>
      <c r="BA11" s="3"/>
      <c r="BB11" s="3"/>
      <c r="BC11" s="3">
        <f>AP43</f>
        <v>2021</v>
      </c>
    </row>
    <row r="12" spans="1:55" ht="14.25" customHeight="1">
      <c r="A12" s="3"/>
      <c r="B12" s="3" t="s">
        <v>111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 t="s">
        <v>112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 t="s">
        <v>113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114</v>
      </c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28" t="s">
        <v>115</v>
      </c>
      <c r="AX12" s="3" t="str">
        <f>AK76</f>
        <v>MAIO</v>
      </c>
      <c r="AY12" s="3"/>
      <c r="AZ12" s="3"/>
      <c r="BA12" s="3"/>
      <c r="BB12" s="3"/>
      <c r="BC12" s="3">
        <f>AP76</f>
        <v>2021</v>
      </c>
    </row>
    <row r="13" spans="1:55" ht="14.25" customHeight="1">
      <c r="A13" s="3"/>
      <c r="B13" s="167" t="e">
        <f>#REF!</f>
        <v>#REF!</v>
      </c>
      <c r="C13" s="160"/>
      <c r="D13" s="160"/>
      <c r="E13" s="160"/>
      <c r="F13" s="160"/>
      <c r="G13" s="160"/>
      <c r="H13" s="160"/>
      <c r="I13" s="160"/>
      <c r="J13" s="162"/>
      <c r="K13" s="3"/>
      <c r="L13" s="3"/>
      <c r="M13" s="167" t="e">
        <f>#REF!</f>
        <v>#REF!</v>
      </c>
      <c r="N13" s="160"/>
      <c r="O13" s="160"/>
      <c r="P13" s="160"/>
      <c r="Q13" s="160"/>
      <c r="R13" s="160"/>
      <c r="S13" s="160"/>
      <c r="T13" s="160"/>
      <c r="U13" s="162"/>
      <c r="V13" s="3"/>
      <c r="W13" s="3"/>
      <c r="X13" s="167" t="e">
        <f>#REF!</f>
        <v>#REF!</v>
      </c>
      <c r="Y13" s="160"/>
      <c r="Z13" s="160"/>
      <c r="AA13" s="160"/>
      <c r="AB13" s="160"/>
      <c r="AC13" s="160"/>
      <c r="AD13" s="160"/>
      <c r="AE13" s="160"/>
      <c r="AF13" s="162"/>
      <c r="AG13" s="3"/>
      <c r="AH13" s="3"/>
      <c r="AI13" s="167" t="e">
        <f>#REF!</f>
        <v>#REF!</v>
      </c>
      <c r="AJ13" s="160"/>
      <c r="AK13" s="160"/>
      <c r="AL13" s="160"/>
      <c r="AM13" s="160"/>
      <c r="AN13" s="160"/>
      <c r="AO13" s="160"/>
      <c r="AP13" s="160"/>
      <c r="AQ13" s="162"/>
      <c r="AR13" s="3"/>
      <c r="AS13" s="3"/>
      <c r="AT13" s="3"/>
      <c r="AU13" s="3"/>
      <c r="AV13" s="3"/>
      <c r="AW13" s="28" t="s">
        <v>115</v>
      </c>
      <c r="AX13" s="3" t="str">
        <f>AK109</f>
        <v>MAIO</v>
      </c>
      <c r="AY13" s="3"/>
      <c r="AZ13" s="3"/>
      <c r="BA13" s="3"/>
      <c r="BB13" s="3"/>
      <c r="BC13" s="3">
        <f>AP109</f>
        <v>2021</v>
      </c>
    </row>
    <row r="14" spans="1:55" ht="14.25" customHeight="1">
      <c r="A14" s="3"/>
      <c r="B14" s="168"/>
      <c r="C14" s="164"/>
      <c r="D14" s="164"/>
      <c r="E14" s="164"/>
      <c r="F14" s="164"/>
      <c r="G14" s="164"/>
      <c r="H14" s="164"/>
      <c r="I14" s="164"/>
      <c r="J14" s="166"/>
      <c r="K14" s="3"/>
      <c r="L14" s="3"/>
      <c r="M14" s="168"/>
      <c r="N14" s="164"/>
      <c r="O14" s="164"/>
      <c r="P14" s="164"/>
      <c r="Q14" s="164"/>
      <c r="R14" s="164"/>
      <c r="S14" s="164"/>
      <c r="T14" s="164"/>
      <c r="U14" s="166"/>
      <c r="V14" s="3"/>
      <c r="W14" s="3"/>
      <c r="X14" s="168"/>
      <c r="Y14" s="164"/>
      <c r="Z14" s="164"/>
      <c r="AA14" s="164"/>
      <c r="AB14" s="164"/>
      <c r="AC14" s="164"/>
      <c r="AD14" s="164"/>
      <c r="AE14" s="164"/>
      <c r="AF14" s="166"/>
      <c r="AG14" s="3"/>
      <c r="AH14" s="3"/>
      <c r="AI14" s="168"/>
      <c r="AJ14" s="164"/>
      <c r="AK14" s="164"/>
      <c r="AL14" s="164"/>
      <c r="AM14" s="164"/>
      <c r="AN14" s="164"/>
      <c r="AO14" s="164"/>
      <c r="AP14" s="164"/>
      <c r="AQ14" s="166"/>
      <c r="AR14" s="3"/>
      <c r="AS14" s="3"/>
      <c r="AT14" s="3"/>
      <c r="AU14" s="3"/>
      <c r="AV14" s="3"/>
      <c r="AW14" s="28" t="s">
        <v>116</v>
      </c>
      <c r="AX14" s="3" t="str">
        <f>AK142</f>
        <v>MAIO</v>
      </c>
      <c r="AY14" s="3"/>
      <c r="AZ14" s="3"/>
      <c r="BA14" s="3"/>
      <c r="BB14" s="3"/>
      <c r="BC14" s="3">
        <f>AP142</f>
        <v>2021</v>
      </c>
    </row>
    <row r="15" spans="1:55" ht="14.25" customHeight="1">
      <c r="A15" s="3"/>
      <c r="B15" s="169"/>
      <c r="C15" s="170"/>
      <c r="D15" s="170"/>
      <c r="E15" s="170"/>
      <c r="F15" s="170"/>
      <c r="G15" s="170"/>
      <c r="H15" s="170"/>
      <c r="I15" s="170"/>
      <c r="J15" s="171"/>
      <c r="K15" s="3"/>
      <c r="L15" s="3"/>
      <c r="M15" s="169"/>
      <c r="N15" s="170"/>
      <c r="O15" s="170"/>
      <c r="P15" s="170"/>
      <c r="Q15" s="170"/>
      <c r="R15" s="170"/>
      <c r="S15" s="170"/>
      <c r="T15" s="170"/>
      <c r="U15" s="171"/>
      <c r="V15" s="3"/>
      <c r="W15" s="3"/>
      <c r="X15" s="169"/>
      <c r="Y15" s="170"/>
      <c r="Z15" s="170"/>
      <c r="AA15" s="170"/>
      <c r="AB15" s="170"/>
      <c r="AC15" s="170"/>
      <c r="AD15" s="170"/>
      <c r="AE15" s="170"/>
      <c r="AF15" s="171"/>
      <c r="AG15" s="3"/>
      <c r="AH15" s="3"/>
      <c r="AI15" s="169"/>
      <c r="AJ15" s="170"/>
      <c r="AK15" s="170"/>
      <c r="AL15" s="170"/>
      <c r="AM15" s="170"/>
      <c r="AN15" s="170"/>
      <c r="AO15" s="170"/>
      <c r="AP15" s="170"/>
      <c r="AQ15" s="171"/>
      <c r="AR15" s="3"/>
      <c r="AS15" s="3"/>
      <c r="AT15" s="3"/>
      <c r="AU15" s="3"/>
      <c r="AV15" s="3"/>
      <c r="AW15" s="28" t="s">
        <v>117</v>
      </c>
      <c r="AX15" s="3" t="str">
        <f>AK175</f>
        <v>MAIO</v>
      </c>
      <c r="AY15" s="3"/>
      <c r="AZ15" s="3"/>
      <c r="BA15" s="3"/>
      <c r="BB15" s="3"/>
      <c r="BC15" s="3">
        <f>AP175</f>
        <v>2021</v>
      </c>
    </row>
    <row r="16" spans="1:55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28"/>
      <c r="AX16" s="3" t="str">
        <f>AK208</f>
        <v>DEZEMBRO</v>
      </c>
      <c r="AY16" s="3"/>
      <c r="AZ16" s="3"/>
      <c r="BA16" s="3"/>
      <c r="BB16" s="3"/>
      <c r="BC16" s="3">
        <f>AP208</f>
        <v>2020</v>
      </c>
    </row>
    <row r="17" spans="1:55" ht="15" customHeight="1">
      <c r="A17" s="3"/>
      <c r="B17" s="3" t="s">
        <v>118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 t="s">
        <v>119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 t="s">
        <v>120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28"/>
      <c r="AX17" s="3" t="str">
        <f>AK241</f>
        <v>DEZEMBRO</v>
      </c>
      <c r="AY17" s="3"/>
      <c r="AZ17" s="3"/>
      <c r="BA17" s="3"/>
      <c r="BB17" s="3"/>
      <c r="BC17" s="3">
        <f>AP241</f>
        <v>2020</v>
      </c>
    </row>
    <row r="18" spans="1:55" ht="15" customHeight="1">
      <c r="A18" s="3"/>
      <c r="B18" s="189" t="e">
        <f>#REF!</f>
        <v>#REF!</v>
      </c>
      <c r="C18" s="160"/>
      <c r="D18" s="160"/>
      <c r="E18" s="160"/>
      <c r="F18" s="160"/>
      <c r="G18" s="160"/>
      <c r="H18" s="160"/>
      <c r="I18" s="160"/>
      <c r="J18" s="162"/>
      <c r="K18" s="3"/>
      <c r="L18" s="3"/>
      <c r="M18" s="190" t="e">
        <f>B18/AI13</f>
        <v>#REF!</v>
      </c>
      <c r="N18" s="160"/>
      <c r="O18" s="160"/>
      <c r="P18" s="160"/>
      <c r="Q18" s="160"/>
      <c r="R18" s="160"/>
      <c r="S18" s="160"/>
      <c r="T18" s="160"/>
      <c r="U18" s="162"/>
      <c r="V18" s="3"/>
      <c r="W18" s="3"/>
      <c r="X18" s="180" t="e">
        <f>#REF!</f>
        <v>#REF!</v>
      </c>
      <c r="Y18" s="160"/>
      <c r="Z18" s="160"/>
      <c r="AA18" s="160"/>
      <c r="AB18" s="160"/>
      <c r="AC18" s="160"/>
      <c r="AD18" s="160"/>
      <c r="AE18" s="160"/>
      <c r="AF18" s="162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28"/>
      <c r="AX18" s="3" t="str">
        <f>AK274</f>
        <v>DEZEMBRO</v>
      </c>
      <c r="AY18" s="3"/>
      <c r="AZ18" s="3"/>
      <c r="BA18" s="3"/>
      <c r="BB18" s="3"/>
      <c r="BC18" s="3">
        <f>AP274</f>
        <v>2020</v>
      </c>
    </row>
    <row r="19" spans="1:55" ht="15" customHeight="1">
      <c r="A19" s="3"/>
      <c r="B19" s="168"/>
      <c r="C19" s="164"/>
      <c r="D19" s="164"/>
      <c r="E19" s="164"/>
      <c r="F19" s="164"/>
      <c r="G19" s="164"/>
      <c r="H19" s="164"/>
      <c r="I19" s="164"/>
      <c r="J19" s="166"/>
      <c r="K19" s="3"/>
      <c r="L19" s="3"/>
      <c r="M19" s="168"/>
      <c r="N19" s="164"/>
      <c r="O19" s="164"/>
      <c r="P19" s="164"/>
      <c r="Q19" s="164"/>
      <c r="R19" s="164"/>
      <c r="S19" s="164"/>
      <c r="T19" s="164"/>
      <c r="U19" s="166"/>
      <c r="V19" s="3"/>
      <c r="W19" s="3"/>
      <c r="X19" s="168"/>
      <c r="Y19" s="164"/>
      <c r="Z19" s="164"/>
      <c r="AA19" s="164"/>
      <c r="AB19" s="164"/>
      <c r="AC19" s="164"/>
      <c r="AD19" s="164"/>
      <c r="AE19" s="164"/>
      <c r="AF19" s="166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26"/>
      <c r="AX19" s="3"/>
      <c r="AY19" s="3"/>
      <c r="AZ19" s="3"/>
      <c r="BA19" s="3"/>
      <c r="BB19" s="3"/>
      <c r="BC19" s="3"/>
    </row>
    <row r="20" spans="1:55" ht="16.5" customHeight="1">
      <c r="A20" s="3"/>
      <c r="B20" s="169"/>
      <c r="C20" s="170"/>
      <c r="D20" s="170"/>
      <c r="E20" s="170"/>
      <c r="F20" s="170"/>
      <c r="G20" s="170"/>
      <c r="H20" s="170"/>
      <c r="I20" s="170"/>
      <c r="J20" s="171"/>
      <c r="K20" s="3"/>
      <c r="L20" s="3"/>
      <c r="M20" s="169"/>
      <c r="N20" s="170"/>
      <c r="O20" s="170"/>
      <c r="P20" s="170"/>
      <c r="Q20" s="170"/>
      <c r="R20" s="170"/>
      <c r="S20" s="170"/>
      <c r="T20" s="170"/>
      <c r="U20" s="171"/>
      <c r="V20" s="3"/>
      <c r="W20" s="3"/>
      <c r="X20" s="169"/>
      <c r="Y20" s="170"/>
      <c r="Z20" s="170"/>
      <c r="AA20" s="170"/>
      <c r="AB20" s="170"/>
      <c r="AC20" s="170"/>
      <c r="AD20" s="170"/>
      <c r="AE20" s="170"/>
      <c r="AF20" s="171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26"/>
      <c r="AX20" s="3"/>
      <c r="AY20" s="3"/>
      <c r="AZ20" s="3"/>
      <c r="BA20" s="3"/>
      <c r="BB20" s="3"/>
      <c r="BC20" s="3"/>
    </row>
    <row r="21" spans="1:55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26"/>
      <c r="AX21" s="3"/>
      <c r="AY21" s="3"/>
      <c r="AZ21" s="3"/>
      <c r="BA21" s="3"/>
      <c r="BB21" s="3"/>
      <c r="BC21" s="3"/>
    </row>
    <row r="22" spans="1:55" ht="1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26"/>
      <c r="AX22" s="3"/>
      <c r="AY22" s="3"/>
      <c r="AZ22" s="3"/>
      <c r="BA22" s="3"/>
      <c r="BB22" s="3"/>
      <c r="BC22" s="3"/>
    </row>
    <row r="23" spans="1:55" ht="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26"/>
      <c r="AX23" s="3"/>
      <c r="AY23" s="3"/>
      <c r="AZ23" s="3"/>
      <c r="BA23" s="3"/>
      <c r="BB23" s="3"/>
      <c r="BC23" s="3"/>
    </row>
    <row r="24" spans="1:55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26"/>
      <c r="AX24" s="3"/>
      <c r="AY24" s="3"/>
      <c r="AZ24" s="3"/>
      <c r="BA24" s="3"/>
      <c r="BB24" s="3"/>
      <c r="BC24" s="3"/>
    </row>
    <row r="25" spans="1:55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26"/>
      <c r="AX25" s="3"/>
      <c r="AY25" s="3"/>
      <c r="AZ25" s="3"/>
      <c r="BA25" s="3"/>
      <c r="BB25" s="3"/>
      <c r="BC25" s="3"/>
    </row>
    <row r="26" spans="1:55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26"/>
      <c r="AX26" s="3"/>
      <c r="AY26" s="3"/>
      <c r="AZ26" s="3"/>
      <c r="BA26" s="3"/>
      <c r="BB26" s="3"/>
      <c r="BC26" s="3"/>
    </row>
    <row r="27" spans="1:55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26"/>
      <c r="AX27" s="3"/>
      <c r="AY27" s="3"/>
      <c r="AZ27" s="3"/>
      <c r="BA27" s="3"/>
      <c r="BB27" s="3"/>
      <c r="BC27" s="3"/>
    </row>
    <row r="28" spans="1:55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26"/>
      <c r="AX28" s="3"/>
      <c r="AY28" s="3"/>
      <c r="AZ28" s="3"/>
      <c r="BA28" s="3"/>
      <c r="BB28" s="3"/>
      <c r="BC28" s="3"/>
    </row>
    <row r="29" spans="1:55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26"/>
      <c r="AX29" s="3"/>
      <c r="AY29" s="3"/>
      <c r="AZ29" s="3"/>
      <c r="BA29" s="3"/>
      <c r="BB29" s="3"/>
      <c r="BC29" s="3"/>
    </row>
    <row r="30" spans="1:55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26"/>
      <c r="AX30" s="3"/>
      <c r="AY30" s="3"/>
      <c r="AZ30" s="3"/>
      <c r="BA30" s="3"/>
      <c r="BB30" s="3"/>
      <c r="BC30" s="3"/>
    </row>
    <row r="31" spans="1:55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26"/>
      <c r="AX31" s="3"/>
      <c r="AY31" s="3"/>
      <c r="AZ31" s="3"/>
      <c r="BA31" s="3"/>
      <c r="BB31" s="3"/>
      <c r="BC31" s="3"/>
    </row>
    <row r="32" spans="1:55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26"/>
      <c r="AX32" s="3"/>
      <c r="AY32" s="3"/>
      <c r="AZ32" s="3"/>
      <c r="BA32" s="3"/>
      <c r="BB32" s="3"/>
      <c r="BC32" s="3"/>
    </row>
    <row r="33" spans="1:55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 t="s">
        <v>19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26"/>
      <c r="AX33" s="3"/>
      <c r="AY33" s="3"/>
      <c r="AZ33" s="3"/>
      <c r="BA33" s="3"/>
      <c r="BB33" s="3"/>
      <c r="BC33" s="3"/>
    </row>
    <row r="34" spans="1:55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26"/>
      <c r="AX34" s="3"/>
      <c r="AY34" s="3"/>
      <c r="AZ34" s="3"/>
      <c r="BA34" s="3"/>
      <c r="BB34" s="3"/>
      <c r="BC34" s="3"/>
    </row>
    <row r="35" spans="1:55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26"/>
      <c r="AX35" s="3"/>
      <c r="AY35" s="3"/>
      <c r="AZ35" s="3"/>
      <c r="BA35" s="3"/>
      <c r="BB35" s="3"/>
      <c r="BC35" s="3"/>
    </row>
    <row r="36" spans="1:55" ht="14.25" customHeight="1">
      <c r="A36" s="2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26"/>
      <c r="AX36" s="3"/>
      <c r="AY36" s="3"/>
      <c r="AZ36" s="3"/>
      <c r="BA36" s="3"/>
      <c r="BB36" s="3"/>
      <c r="BC36" s="3"/>
    </row>
    <row r="37" spans="1:55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26"/>
      <c r="AX37" s="3"/>
      <c r="AY37" s="3"/>
      <c r="AZ37" s="3"/>
      <c r="BA37" s="3"/>
      <c r="BB37" s="3"/>
      <c r="BC37" s="3"/>
    </row>
    <row r="38" spans="1:55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26"/>
      <c r="AX38" s="3"/>
      <c r="AY38" s="3"/>
      <c r="AZ38" s="3"/>
      <c r="BA38" s="3"/>
      <c r="BB38" s="3"/>
      <c r="BC38" s="3"/>
    </row>
    <row r="39" spans="1:55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26"/>
      <c r="AX39" s="3"/>
      <c r="AY39" s="3"/>
      <c r="AZ39" s="3"/>
      <c r="BA39" s="3"/>
      <c r="BB39" s="3"/>
      <c r="BC39" s="3"/>
    </row>
    <row r="40" spans="1:55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26"/>
      <c r="AX40" s="3"/>
      <c r="AY40" s="3"/>
      <c r="AZ40" s="3"/>
      <c r="BA40" s="3"/>
      <c r="BB40" s="3"/>
      <c r="BC40" s="3"/>
    </row>
    <row r="41" spans="1:55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26"/>
      <c r="AX41" s="3"/>
      <c r="AY41" s="3"/>
      <c r="AZ41" s="3"/>
      <c r="BA41" s="3"/>
      <c r="BB41" s="3"/>
      <c r="BC41" s="3"/>
    </row>
    <row r="42" spans="1:55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26"/>
      <c r="AX42" s="3"/>
      <c r="AY42" s="3"/>
      <c r="AZ42" s="3"/>
      <c r="BA42" s="3"/>
      <c r="BB42" s="3"/>
      <c r="BC42" s="3"/>
    </row>
    <row r="43" spans="1:55" ht="14.25" customHeight="1">
      <c r="A43" s="3"/>
      <c r="B43" s="5" t="s">
        <v>121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5" t="s">
        <v>108</v>
      </c>
      <c r="AL43" s="5"/>
      <c r="AM43" s="5"/>
      <c r="AN43" s="5"/>
      <c r="AO43" s="5"/>
      <c r="AP43" s="173">
        <v>2021</v>
      </c>
      <c r="AQ43" s="164"/>
      <c r="AR43" s="164"/>
      <c r="AS43" s="3"/>
      <c r="AT43" s="3"/>
      <c r="AU43" s="3"/>
      <c r="AV43" s="3"/>
      <c r="AW43" s="26"/>
      <c r="AX43" s="3"/>
      <c r="AY43" s="3"/>
      <c r="AZ43" s="3"/>
      <c r="BA43" s="3"/>
      <c r="BB43" s="3"/>
      <c r="BC43" s="3"/>
    </row>
    <row r="44" spans="1:55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26"/>
      <c r="AX44" s="3"/>
      <c r="AY44" s="3"/>
      <c r="AZ44" s="3"/>
      <c r="BA44" s="3"/>
      <c r="BB44" s="3"/>
      <c r="BC44" s="3"/>
    </row>
    <row r="45" spans="1:55" ht="14.25" customHeight="1">
      <c r="A45" s="3"/>
      <c r="B45" s="3" t="s">
        <v>122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 t="s">
        <v>123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 t="s">
        <v>124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 t="s">
        <v>125</v>
      </c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26"/>
      <c r="AX45" s="3"/>
      <c r="AY45" s="3"/>
      <c r="AZ45" s="3"/>
      <c r="BA45" s="3"/>
      <c r="BB45" s="3"/>
      <c r="BC45" s="3"/>
    </row>
    <row r="46" spans="1:55" ht="14.25" customHeight="1">
      <c r="A46" s="3"/>
      <c r="B46" s="167" t="e">
        <f>#REF!</f>
        <v>#REF!</v>
      </c>
      <c r="C46" s="160"/>
      <c r="D46" s="160"/>
      <c r="E46" s="160"/>
      <c r="F46" s="160"/>
      <c r="G46" s="160"/>
      <c r="H46" s="160"/>
      <c r="I46" s="160"/>
      <c r="J46" s="162"/>
      <c r="K46" s="3"/>
      <c r="L46" s="3"/>
      <c r="M46" s="167" t="e">
        <f>#REF!</f>
        <v>#REF!</v>
      </c>
      <c r="N46" s="160"/>
      <c r="O46" s="160"/>
      <c r="P46" s="160"/>
      <c r="Q46" s="160"/>
      <c r="R46" s="160"/>
      <c r="S46" s="160"/>
      <c r="T46" s="160"/>
      <c r="U46" s="162"/>
      <c r="V46" s="3"/>
      <c r="W46" s="3"/>
      <c r="X46" s="167" t="e">
        <f>#REF!</f>
        <v>#REF!</v>
      </c>
      <c r="Y46" s="160"/>
      <c r="Z46" s="160"/>
      <c r="AA46" s="160"/>
      <c r="AB46" s="160"/>
      <c r="AC46" s="160"/>
      <c r="AD46" s="160"/>
      <c r="AE46" s="160"/>
      <c r="AF46" s="162"/>
      <c r="AG46" s="3"/>
      <c r="AH46" s="3"/>
      <c r="AI46" s="167" t="e">
        <f>#REF!</f>
        <v>#REF!</v>
      </c>
      <c r="AJ46" s="160"/>
      <c r="AK46" s="160"/>
      <c r="AL46" s="160"/>
      <c r="AM46" s="160"/>
      <c r="AN46" s="160"/>
      <c r="AO46" s="160"/>
      <c r="AP46" s="160"/>
      <c r="AQ46" s="162"/>
      <c r="AR46" s="3"/>
      <c r="AS46" s="3"/>
      <c r="AT46" s="3"/>
      <c r="AU46" s="3"/>
      <c r="AV46" s="3"/>
      <c r="AW46" s="26"/>
      <c r="AX46" s="3"/>
      <c r="AY46" s="3"/>
      <c r="AZ46" s="3"/>
      <c r="BA46" s="3"/>
      <c r="BB46" s="3"/>
      <c r="BC46" s="3"/>
    </row>
    <row r="47" spans="1:55" ht="14.25" customHeight="1">
      <c r="A47" s="3"/>
      <c r="B47" s="168"/>
      <c r="C47" s="164"/>
      <c r="D47" s="164"/>
      <c r="E47" s="164"/>
      <c r="F47" s="164"/>
      <c r="G47" s="164"/>
      <c r="H47" s="164"/>
      <c r="I47" s="164"/>
      <c r="J47" s="166"/>
      <c r="K47" s="3"/>
      <c r="L47" s="3"/>
      <c r="M47" s="168"/>
      <c r="N47" s="164"/>
      <c r="O47" s="164"/>
      <c r="P47" s="164"/>
      <c r="Q47" s="164"/>
      <c r="R47" s="164"/>
      <c r="S47" s="164"/>
      <c r="T47" s="164"/>
      <c r="U47" s="166"/>
      <c r="V47" s="3"/>
      <c r="W47" s="3"/>
      <c r="X47" s="168"/>
      <c r="Y47" s="164"/>
      <c r="Z47" s="164"/>
      <c r="AA47" s="164"/>
      <c r="AB47" s="164"/>
      <c r="AC47" s="164"/>
      <c r="AD47" s="164"/>
      <c r="AE47" s="164"/>
      <c r="AF47" s="166"/>
      <c r="AG47" s="3"/>
      <c r="AH47" s="3"/>
      <c r="AI47" s="168"/>
      <c r="AJ47" s="164"/>
      <c r="AK47" s="164"/>
      <c r="AL47" s="164"/>
      <c r="AM47" s="164"/>
      <c r="AN47" s="164"/>
      <c r="AO47" s="164"/>
      <c r="AP47" s="164"/>
      <c r="AQ47" s="166"/>
      <c r="AR47" s="3"/>
      <c r="AS47" s="3"/>
      <c r="AT47" s="3"/>
      <c r="AU47" s="3"/>
      <c r="AV47" s="3"/>
      <c r="AW47" s="26"/>
      <c r="AX47" s="3"/>
      <c r="AY47" s="3"/>
      <c r="AZ47" s="3"/>
      <c r="BA47" s="3"/>
      <c r="BB47" s="3"/>
      <c r="BC47" s="3"/>
    </row>
    <row r="48" spans="1:55" ht="14.25" customHeight="1">
      <c r="A48" s="3"/>
      <c r="B48" s="169"/>
      <c r="C48" s="170"/>
      <c r="D48" s="170"/>
      <c r="E48" s="170"/>
      <c r="F48" s="170"/>
      <c r="G48" s="170"/>
      <c r="H48" s="170"/>
      <c r="I48" s="170"/>
      <c r="J48" s="171"/>
      <c r="K48" s="3"/>
      <c r="L48" s="3"/>
      <c r="M48" s="169"/>
      <c r="N48" s="170"/>
      <c r="O48" s="170"/>
      <c r="P48" s="170"/>
      <c r="Q48" s="170"/>
      <c r="R48" s="170"/>
      <c r="S48" s="170"/>
      <c r="T48" s="170"/>
      <c r="U48" s="171"/>
      <c r="V48" s="3"/>
      <c r="W48" s="3"/>
      <c r="X48" s="169"/>
      <c r="Y48" s="170"/>
      <c r="Z48" s="170"/>
      <c r="AA48" s="170"/>
      <c r="AB48" s="170"/>
      <c r="AC48" s="170"/>
      <c r="AD48" s="170"/>
      <c r="AE48" s="170"/>
      <c r="AF48" s="171"/>
      <c r="AG48" s="3"/>
      <c r="AH48" s="3"/>
      <c r="AI48" s="169"/>
      <c r="AJ48" s="170"/>
      <c r="AK48" s="170"/>
      <c r="AL48" s="170"/>
      <c r="AM48" s="170"/>
      <c r="AN48" s="170"/>
      <c r="AO48" s="170"/>
      <c r="AP48" s="170"/>
      <c r="AQ48" s="171"/>
      <c r="AR48" s="3"/>
      <c r="AS48" s="3"/>
      <c r="AT48" s="3"/>
      <c r="AU48" s="3"/>
      <c r="AV48" s="3"/>
      <c r="AW48" s="26"/>
      <c r="AX48" s="3"/>
      <c r="AY48" s="3"/>
      <c r="AZ48" s="3"/>
      <c r="BA48" s="3"/>
      <c r="BB48" s="3"/>
      <c r="BC48" s="3"/>
    </row>
    <row r="49" spans="1:55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26"/>
      <c r="AX49" s="3"/>
      <c r="AY49" s="3"/>
      <c r="AZ49" s="3"/>
      <c r="BA49" s="3"/>
      <c r="BB49" s="3"/>
      <c r="BC49" s="3"/>
    </row>
    <row r="50" spans="1:55" ht="14.25" customHeight="1">
      <c r="A50" s="3"/>
      <c r="B50" s="3" t="s">
        <v>126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5" t="s">
        <v>1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5" t="s">
        <v>127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5" t="s">
        <v>128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26"/>
      <c r="AX50" s="3"/>
      <c r="AY50" s="3"/>
      <c r="AZ50" s="3"/>
      <c r="BA50" s="3"/>
      <c r="BB50" s="3"/>
      <c r="BC50" s="3"/>
    </row>
    <row r="51" spans="1:55" ht="14.25" customHeight="1">
      <c r="A51" s="3"/>
      <c r="B51" s="167" t="e">
        <f>#REF!</f>
        <v>#REF!</v>
      </c>
      <c r="C51" s="160"/>
      <c r="D51" s="160"/>
      <c r="E51" s="160"/>
      <c r="F51" s="160"/>
      <c r="G51" s="160"/>
      <c r="H51" s="160"/>
      <c r="I51" s="160"/>
      <c r="J51" s="162"/>
      <c r="K51" s="3"/>
      <c r="L51" s="3"/>
      <c r="M51" s="180" t="e">
        <f>#REF!</f>
        <v>#REF!</v>
      </c>
      <c r="N51" s="160"/>
      <c r="O51" s="160"/>
      <c r="P51" s="160"/>
      <c r="Q51" s="160"/>
      <c r="R51" s="160"/>
      <c r="S51" s="160"/>
      <c r="T51" s="160"/>
      <c r="U51" s="162"/>
      <c r="V51" s="3"/>
      <c r="W51" s="3"/>
      <c r="X51" s="180" t="e">
        <f>#REF!</f>
        <v>#REF!</v>
      </c>
      <c r="Y51" s="160"/>
      <c r="Z51" s="160"/>
      <c r="AA51" s="160"/>
      <c r="AB51" s="160"/>
      <c r="AC51" s="160"/>
      <c r="AD51" s="160"/>
      <c r="AE51" s="160"/>
      <c r="AF51" s="162"/>
      <c r="AG51" s="3"/>
      <c r="AH51" s="3"/>
      <c r="AI51" s="188" t="e">
        <f>#REF!</f>
        <v>#REF!</v>
      </c>
      <c r="AJ51" s="160"/>
      <c r="AK51" s="160"/>
      <c r="AL51" s="160"/>
      <c r="AM51" s="160"/>
      <c r="AN51" s="160"/>
      <c r="AO51" s="160"/>
      <c r="AP51" s="160"/>
      <c r="AQ51" s="162"/>
      <c r="AR51" s="3"/>
      <c r="AS51" s="3"/>
      <c r="AT51" s="3"/>
      <c r="AU51" s="3"/>
      <c r="AV51" s="3"/>
      <c r="AW51" s="26"/>
      <c r="AX51" s="3"/>
      <c r="AY51" s="3"/>
      <c r="AZ51" s="3"/>
      <c r="BA51" s="3"/>
      <c r="BB51" s="3"/>
      <c r="BC51" s="3"/>
    </row>
    <row r="52" spans="1:55" ht="14.25" customHeight="1">
      <c r="A52" s="3"/>
      <c r="B52" s="168"/>
      <c r="C52" s="164"/>
      <c r="D52" s="164"/>
      <c r="E52" s="164"/>
      <c r="F52" s="164"/>
      <c r="G52" s="164"/>
      <c r="H52" s="164"/>
      <c r="I52" s="164"/>
      <c r="J52" s="166"/>
      <c r="K52" s="3"/>
      <c r="L52" s="3"/>
      <c r="M52" s="168"/>
      <c r="N52" s="164"/>
      <c r="O52" s="164"/>
      <c r="P52" s="164"/>
      <c r="Q52" s="164"/>
      <c r="R52" s="164"/>
      <c r="S52" s="164"/>
      <c r="T52" s="164"/>
      <c r="U52" s="166"/>
      <c r="V52" s="3"/>
      <c r="W52" s="3"/>
      <c r="X52" s="168"/>
      <c r="Y52" s="164"/>
      <c r="Z52" s="164"/>
      <c r="AA52" s="164"/>
      <c r="AB52" s="164"/>
      <c r="AC52" s="164"/>
      <c r="AD52" s="164"/>
      <c r="AE52" s="164"/>
      <c r="AF52" s="166"/>
      <c r="AG52" s="3"/>
      <c r="AH52" s="3"/>
      <c r="AI52" s="168"/>
      <c r="AJ52" s="164"/>
      <c r="AK52" s="164"/>
      <c r="AL52" s="164"/>
      <c r="AM52" s="164"/>
      <c r="AN52" s="164"/>
      <c r="AO52" s="164"/>
      <c r="AP52" s="164"/>
      <c r="AQ52" s="166"/>
      <c r="AR52" s="3"/>
      <c r="AS52" s="3"/>
      <c r="AT52" s="3"/>
      <c r="AU52" s="3"/>
      <c r="AV52" s="3"/>
      <c r="AW52" s="26"/>
      <c r="AX52" s="3"/>
      <c r="AY52" s="3"/>
      <c r="AZ52" s="3"/>
      <c r="BA52" s="3"/>
      <c r="BB52" s="3"/>
      <c r="BC52" s="3"/>
    </row>
    <row r="53" spans="1:55" ht="14.25" customHeight="1">
      <c r="A53" s="3"/>
      <c r="B53" s="169"/>
      <c r="C53" s="170"/>
      <c r="D53" s="170"/>
      <c r="E53" s="170"/>
      <c r="F53" s="170"/>
      <c r="G53" s="170"/>
      <c r="H53" s="170"/>
      <c r="I53" s="170"/>
      <c r="J53" s="171"/>
      <c r="K53" s="3"/>
      <c r="L53" s="3"/>
      <c r="M53" s="169"/>
      <c r="N53" s="170"/>
      <c r="O53" s="170"/>
      <c r="P53" s="170"/>
      <c r="Q53" s="170"/>
      <c r="R53" s="170"/>
      <c r="S53" s="170"/>
      <c r="T53" s="170"/>
      <c r="U53" s="171"/>
      <c r="V53" s="3"/>
      <c r="W53" s="3"/>
      <c r="X53" s="169"/>
      <c r="Y53" s="170"/>
      <c r="Z53" s="170"/>
      <c r="AA53" s="170"/>
      <c r="AB53" s="170"/>
      <c r="AC53" s="170"/>
      <c r="AD53" s="170"/>
      <c r="AE53" s="170"/>
      <c r="AF53" s="171"/>
      <c r="AG53" s="3"/>
      <c r="AH53" s="3"/>
      <c r="AI53" s="169"/>
      <c r="AJ53" s="170"/>
      <c r="AK53" s="170"/>
      <c r="AL53" s="170"/>
      <c r="AM53" s="170"/>
      <c r="AN53" s="170"/>
      <c r="AO53" s="170"/>
      <c r="AP53" s="170"/>
      <c r="AQ53" s="171"/>
      <c r="AR53" s="3"/>
      <c r="AS53" s="3"/>
      <c r="AT53" s="3"/>
      <c r="AU53" s="3"/>
      <c r="AV53" s="3"/>
      <c r="AW53" s="26"/>
      <c r="AX53" s="3"/>
      <c r="AY53" s="3"/>
      <c r="AZ53" s="3"/>
      <c r="BA53" s="3"/>
      <c r="BB53" s="3"/>
      <c r="BC53" s="3"/>
    </row>
    <row r="54" spans="1:55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26"/>
      <c r="AX54" s="3"/>
      <c r="AY54" s="3"/>
      <c r="AZ54" s="3"/>
      <c r="BA54" s="3"/>
      <c r="BB54" s="3"/>
      <c r="BC54" s="3"/>
    </row>
    <row r="55" spans="1:55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26"/>
      <c r="AX55" s="3"/>
      <c r="AY55" s="3"/>
      <c r="AZ55" s="3"/>
      <c r="BA55" s="3"/>
      <c r="BB55" s="3"/>
      <c r="BC55" s="3"/>
    </row>
    <row r="56" spans="1:55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26"/>
      <c r="AX56" s="3"/>
      <c r="AY56" s="3"/>
      <c r="AZ56" s="3"/>
      <c r="BA56" s="3"/>
      <c r="BB56" s="3"/>
      <c r="BC56" s="3"/>
    </row>
    <row r="57" spans="1:55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26"/>
      <c r="AX57" s="3"/>
      <c r="AY57" s="3"/>
      <c r="AZ57" s="3"/>
      <c r="BA57" s="3"/>
      <c r="BB57" s="3"/>
      <c r="BC57" s="3"/>
    </row>
    <row r="58" spans="1:55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26"/>
      <c r="AX58" s="3"/>
      <c r="AY58" s="3"/>
      <c r="AZ58" s="3"/>
      <c r="BA58" s="3"/>
      <c r="BB58" s="3"/>
      <c r="BC58" s="3"/>
    </row>
    <row r="59" spans="1:55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26"/>
      <c r="AX59" s="3"/>
      <c r="AY59" s="3"/>
      <c r="AZ59" s="3"/>
      <c r="BA59" s="3"/>
      <c r="BB59" s="3"/>
      <c r="BC59" s="3"/>
    </row>
    <row r="60" spans="1:55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26"/>
      <c r="AX60" s="3"/>
      <c r="AY60" s="3"/>
      <c r="AZ60" s="3"/>
      <c r="BA60" s="3"/>
      <c r="BB60" s="3"/>
      <c r="BC60" s="3"/>
    </row>
    <row r="61" spans="1:55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26"/>
      <c r="AX61" s="3"/>
      <c r="AY61" s="3"/>
      <c r="AZ61" s="3"/>
      <c r="BA61" s="3"/>
      <c r="BB61" s="3"/>
      <c r="BC61" s="3"/>
    </row>
    <row r="62" spans="1:55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26"/>
      <c r="AX62" s="3"/>
      <c r="AY62" s="3"/>
      <c r="AZ62" s="3"/>
      <c r="BA62" s="3"/>
      <c r="BB62" s="3"/>
      <c r="BC62" s="3"/>
    </row>
    <row r="63" spans="1:55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26"/>
      <c r="AX63" s="3"/>
      <c r="AY63" s="3"/>
      <c r="AZ63" s="3"/>
      <c r="BA63" s="3"/>
      <c r="BB63" s="3"/>
      <c r="BC63" s="3"/>
    </row>
    <row r="64" spans="1:55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26"/>
      <c r="AX64" s="3"/>
      <c r="AY64" s="3"/>
      <c r="AZ64" s="3"/>
      <c r="BA64" s="3"/>
      <c r="BB64" s="3"/>
      <c r="BC64" s="3"/>
    </row>
    <row r="65" spans="1:5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26"/>
      <c r="AX65" s="3"/>
      <c r="AY65" s="3"/>
      <c r="AZ65" s="3"/>
      <c r="BA65" s="3"/>
      <c r="BB65" s="3"/>
      <c r="BC65" s="3"/>
    </row>
    <row r="66" spans="1:55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 t="s">
        <v>19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26"/>
      <c r="AX66" s="3"/>
      <c r="AY66" s="3"/>
      <c r="AZ66" s="3"/>
      <c r="BA66" s="3"/>
      <c r="BB66" s="3"/>
      <c r="BC66" s="3"/>
    </row>
    <row r="67" spans="1:55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26"/>
      <c r="AX67" s="3"/>
      <c r="AY67" s="3"/>
      <c r="AZ67" s="3"/>
      <c r="BA67" s="3"/>
      <c r="BB67" s="3"/>
      <c r="BC67" s="3"/>
    </row>
    <row r="68" spans="1:55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26"/>
      <c r="AX68" s="3"/>
      <c r="AY68" s="3"/>
      <c r="AZ68" s="3"/>
      <c r="BA68" s="3"/>
      <c r="BB68" s="3"/>
      <c r="BC68" s="3"/>
    </row>
    <row r="69" spans="1:55" ht="14.25" customHeight="1">
      <c r="A69" s="2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26"/>
      <c r="AX69" s="3"/>
      <c r="AY69" s="3"/>
      <c r="AZ69" s="3"/>
      <c r="BA69" s="3"/>
      <c r="BB69" s="3"/>
      <c r="BC69" s="3"/>
    </row>
    <row r="70" spans="1:55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26"/>
      <c r="AX70" s="3"/>
      <c r="AY70" s="3"/>
      <c r="AZ70" s="3"/>
      <c r="BA70" s="3"/>
      <c r="BB70" s="3"/>
      <c r="BC70" s="3"/>
    </row>
    <row r="71" spans="1:55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26"/>
      <c r="AX71" s="3"/>
      <c r="AY71" s="3"/>
      <c r="AZ71" s="3"/>
      <c r="BA71" s="3"/>
      <c r="BB71" s="3"/>
      <c r="BC71" s="3"/>
    </row>
    <row r="72" spans="1:55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26"/>
      <c r="AX72" s="3"/>
      <c r="AY72" s="3"/>
      <c r="AZ72" s="3"/>
      <c r="BA72" s="3"/>
      <c r="BB72" s="3"/>
      <c r="BC72" s="3"/>
    </row>
    <row r="73" spans="1:55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26"/>
      <c r="AX73" s="3"/>
      <c r="AY73" s="3"/>
      <c r="AZ73" s="3"/>
      <c r="BA73" s="3"/>
      <c r="BB73" s="3"/>
      <c r="BC73" s="3"/>
    </row>
    <row r="74" spans="1:55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26"/>
      <c r="AX74" s="3"/>
      <c r="AY74" s="3"/>
      <c r="AZ74" s="3"/>
      <c r="BA74" s="3"/>
      <c r="BB74" s="3"/>
      <c r="BC74" s="3"/>
    </row>
    <row r="75" spans="1:5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26"/>
      <c r="AX75" s="3"/>
      <c r="AY75" s="3"/>
      <c r="AZ75" s="3"/>
      <c r="BA75" s="3"/>
      <c r="BB75" s="3"/>
      <c r="BC75" s="3"/>
    </row>
    <row r="76" spans="1:55" ht="14.25" customHeight="1">
      <c r="A76" s="3"/>
      <c r="B76" s="5" t="s">
        <v>129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5" t="s">
        <v>108</v>
      </c>
      <c r="AL76" s="5"/>
      <c r="AM76" s="5"/>
      <c r="AN76" s="5"/>
      <c r="AO76" s="5"/>
      <c r="AP76" s="173">
        <v>2021</v>
      </c>
      <c r="AQ76" s="164"/>
      <c r="AR76" s="164"/>
      <c r="AS76" s="3"/>
      <c r="AT76" s="3"/>
      <c r="AU76" s="3"/>
      <c r="AV76" s="3"/>
      <c r="AW76" s="26"/>
      <c r="AX76" s="3"/>
      <c r="AY76" s="3"/>
      <c r="AZ76" s="3"/>
      <c r="BA76" s="3"/>
      <c r="BB76" s="3"/>
      <c r="BC76" s="3"/>
    </row>
    <row r="77" spans="1:55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 t="s">
        <v>130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26"/>
      <c r="AX77" s="3"/>
      <c r="AY77" s="3"/>
      <c r="AZ77" s="3"/>
      <c r="BA77" s="3"/>
      <c r="BB77" s="3"/>
      <c r="BC77" s="3"/>
    </row>
    <row r="78" spans="1:55" ht="14.25" customHeight="1">
      <c r="A78" s="3"/>
      <c r="B78" s="3" t="s">
        <v>131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 t="s">
        <v>132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 t="s">
        <v>133</v>
      </c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8" t="s">
        <v>134</v>
      </c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26"/>
      <c r="AX78" s="3"/>
      <c r="AY78" s="3"/>
      <c r="AZ78" s="3"/>
      <c r="BA78" s="3"/>
      <c r="BB78" s="3"/>
      <c r="BC78" s="3"/>
    </row>
    <row r="79" spans="1:55" ht="14.25" customHeight="1">
      <c r="A79" s="3"/>
      <c r="B79" s="167" t="e">
        <f>#REF!</f>
        <v>#REF!</v>
      </c>
      <c r="C79" s="160"/>
      <c r="D79" s="160"/>
      <c r="E79" s="160"/>
      <c r="F79" s="160"/>
      <c r="G79" s="160"/>
      <c r="H79" s="160"/>
      <c r="I79" s="160"/>
      <c r="J79" s="162"/>
      <c r="K79" s="3"/>
      <c r="L79" s="3"/>
      <c r="M79" s="167" t="e">
        <f>#REF!</f>
        <v>#REF!</v>
      </c>
      <c r="N79" s="160"/>
      <c r="O79" s="160"/>
      <c r="P79" s="160"/>
      <c r="Q79" s="160"/>
      <c r="R79" s="160"/>
      <c r="S79" s="160"/>
      <c r="T79" s="160"/>
      <c r="U79" s="162"/>
      <c r="V79" s="3"/>
      <c r="W79" s="3"/>
      <c r="X79" s="167" t="e">
        <f>#REF!</f>
        <v>#REF!</v>
      </c>
      <c r="Y79" s="160"/>
      <c r="Z79" s="160"/>
      <c r="AA79" s="160"/>
      <c r="AB79" s="160"/>
      <c r="AC79" s="160"/>
      <c r="AD79" s="160"/>
      <c r="AE79" s="160"/>
      <c r="AF79" s="162"/>
      <c r="AG79" s="3"/>
      <c r="AH79" s="3"/>
      <c r="AI79" s="167" t="e">
        <f>#REF!</f>
        <v>#REF!</v>
      </c>
      <c r="AJ79" s="160"/>
      <c r="AK79" s="160"/>
      <c r="AL79" s="160"/>
      <c r="AM79" s="160"/>
      <c r="AN79" s="160"/>
      <c r="AO79" s="160"/>
      <c r="AP79" s="160"/>
      <c r="AQ79" s="162"/>
      <c r="AR79" s="3"/>
      <c r="AS79" s="3"/>
      <c r="AT79" s="3"/>
      <c r="AU79" s="3"/>
      <c r="AV79" s="3"/>
      <c r="AW79" s="26"/>
      <c r="AX79" s="3"/>
      <c r="AY79" s="3"/>
      <c r="AZ79" s="3"/>
      <c r="BA79" s="3"/>
      <c r="BB79" s="3"/>
      <c r="BC79" s="3"/>
    </row>
    <row r="80" spans="1:55" ht="14.25" customHeight="1">
      <c r="A80" s="3"/>
      <c r="B80" s="168"/>
      <c r="C80" s="164"/>
      <c r="D80" s="164"/>
      <c r="E80" s="164"/>
      <c r="F80" s="164"/>
      <c r="G80" s="164"/>
      <c r="H80" s="164"/>
      <c r="I80" s="164"/>
      <c r="J80" s="166"/>
      <c r="K80" s="3"/>
      <c r="L80" s="3"/>
      <c r="M80" s="168"/>
      <c r="N80" s="164"/>
      <c r="O80" s="164"/>
      <c r="P80" s="164"/>
      <c r="Q80" s="164"/>
      <c r="R80" s="164"/>
      <c r="S80" s="164"/>
      <c r="T80" s="164"/>
      <c r="U80" s="166"/>
      <c r="V80" s="3"/>
      <c r="W80" s="3"/>
      <c r="X80" s="168"/>
      <c r="Y80" s="164"/>
      <c r="Z80" s="164"/>
      <c r="AA80" s="164"/>
      <c r="AB80" s="164"/>
      <c r="AC80" s="164"/>
      <c r="AD80" s="164"/>
      <c r="AE80" s="164"/>
      <c r="AF80" s="166"/>
      <c r="AG80" s="3"/>
      <c r="AH80" s="3"/>
      <c r="AI80" s="168"/>
      <c r="AJ80" s="164"/>
      <c r="AK80" s="164"/>
      <c r="AL80" s="164"/>
      <c r="AM80" s="164"/>
      <c r="AN80" s="164"/>
      <c r="AO80" s="164"/>
      <c r="AP80" s="164"/>
      <c r="AQ80" s="166"/>
      <c r="AR80" s="3"/>
      <c r="AS80" s="3"/>
      <c r="AT80" s="3"/>
      <c r="AU80" s="3"/>
      <c r="AV80" s="3"/>
      <c r="AW80" s="26"/>
      <c r="AX80" s="3"/>
      <c r="AY80" s="3"/>
      <c r="AZ80" s="3"/>
      <c r="BA80" s="3"/>
      <c r="BB80" s="3"/>
      <c r="BC80" s="3"/>
    </row>
    <row r="81" spans="1:55" ht="14.25" customHeight="1">
      <c r="A81" s="3"/>
      <c r="B81" s="169"/>
      <c r="C81" s="170"/>
      <c r="D81" s="170"/>
      <c r="E81" s="170"/>
      <c r="F81" s="170"/>
      <c r="G81" s="170"/>
      <c r="H81" s="170"/>
      <c r="I81" s="170"/>
      <c r="J81" s="171"/>
      <c r="K81" s="3"/>
      <c r="L81" s="3"/>
      <c r="M81" s="169"/>
      <c r="N81" s="170"/>
      <c r="O81" s="170"/>
      <c r="P81" s="170"/>
      <c r="Q81" s="170"/>
      <c r="R81" s="170"/>
      <c r="S81" s="170"/>
      <c r="T81" s="170"/>
      <c r="U81" s="171"/>
      <c r="V81" s="3"/>
      <c r="W81" s="3"/>
      <c r="X81" s="169"/>
      <c r="Y81" s="170"/>
      <c r="Z81" s="170"/>
      <c r="AA81" s="170"/>
      <c r="AB81" s="170"/>
      <c r="AC81" s="170"/>
      <c r="AD81" s="170"/>
      <c r="AE81" s="170"/>
      <c r="AF81" s="171"/>
      <c r="AG81" s="3"/>
      <c r="AH81" s="3"/>
      <c r="AI81" s="169"/>
      <c r="AJ81" s="170"/>
      <c r="AK81" s="170"/>
      <c r="AL81" s="170"/>
      <c r="AM81" s="170"/>
      <c r="AN81" s="170"/>
      <c r="AO81" s="170"/>
      <c r="AP81" s="170"/>
      <c r="AQ81" s="171"/>
      <c r="AR81" s="3"/>
      <c r="AS81" s="3"/>
      <c r="AT81" s="3"/>
      <c r="AU81" s="3"/>
      <c r="AV81" s="3"/>
      <c r="AW81" s="26"/>
      <c r="AX81" s="3"/>
      <c r="AY81" s="3"/>
      <c r="AZ81" s="3"/>
      <c r="BA81" s="3"/>
      <c r="BB81" s="3"/>
      <c r="BC81" s="3"/>
    </row>
    <row r="82" spans="1:55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26"/>
      <c r="AX82" s="3"/>
      <c r="AY82" s="3"/>
      <c r="AZ82" s="3"/>
      <c r="BA82" s="3"/>
      <c r="BB82" s="3"/>
      <c r="BC82" s="3"/>
    </row>
    <row r="83" spans="1:55" ht="14.25" customHeight="1">
      <c r="A83" s="3"/>
      <c r="B83" s="3" t="s">
        <v>135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5" t="s">
        <v>136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5" t="s">
        <v>137</v>
      </c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5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26"/>
      <c r="AX83" s="3"/>
      <c r="AY83" s="3"/>
      <c r="AZ83" s="3"/>
      <c r="BA83" s="3"/>
      <c r="BB83" s="3"/>
      <c r="BC83" s="3"/>
    </row>
    <row r="84" spans="1:55" ht="15" customHeight="1">
      <c r="A84" s="3"/>
      <c r="B84" s="167" t="e">
        <f>#REF!</f>
        <v>#REF!</v>
      </c>
      <c r="C84" s="160"/>
      <c r="D84" s="160"/>
      <c r="E84" s="160"/>
      <c r="F84" s="160"/>
      <c r="G84" s="160"/>
      <c r="H84" s="160"/>
      <c r="I84" s="160"/>
      <c r="J84" s="162"/>
      <c r="K84" s="3"/>
      <c r="L84" s="3"/>
      <c r="M84" s="180" t="e">
        <f>#REF!</f>
        <v>#REF!</v>
      </c>
      <c r="N84" s="160"/>
      <c r="O84" s="160"/>
      <c r="P84" s="160"/>
      <c r="Q84" s="160"/>
      <c r="R84" s="160"/>
      <c r="S84" s="160"/>
      <c r="T84" s="160"/>
      <c r="U84" s="162"/>
      <c r="V84" s="3"/>
      <c r="W84" s="3"/>
      <c r="X84" s="180" t="e">
        <f>#REF!</f>
        <v>#REF!</v>
      </c>
      <c r="Y84" s="160"/>
      <c r="Z84" s="160"/>
      <c r="AA84" s="160"/>
      <c r="AB84" s="160"/>
      <c r="AC84" s="160"/>
      <c r="AD84" s="160"/>
      <c r="AE84" s="160"/>
      <c r="AF84" s="162"/>
      <c r="AG84" s="3"/>
      <c r="AH84" s="3"/>
      <c r="AI84" s="29"/>
      <c r="AJ84" s="29"/>
      <c r="AK84" s="29"/>
      <c r="AL84" s="29"/>
      <c r="AM84" s="29"/>
      <c r="AN84" s="29"/>
      <c r="AO84" s="29"/>
      <c r="AP84" s="29"/>
      <c r="AQ84" s="29"/>
      <c r="AR84" s="3"/>
      <c r="AS84" s="3"/>
      <c r="AT84" s="3"/>
      <c r="AU84" s="3"/>
      <c r="AV84" s="3"/>
      <c r="AW84" s="26"/>
      <c r="AX84" s="3"/>
      <c r="AY84" s="3"/>
      <c r="AZ84" s="3"/>
      <c r="BA84" s="3"/>
      <c r="BB84" s="3"/>
      <c r="BC84" s="3"/>
    </row>
    <row r="85" spans="1:55" ht="15" customHeight="1">
      <c r="A85" s="3"/>
      <c r="B85" s="168"/>
      <c r="C85" s="164"/>
      <c r="D85" s="164"/>
      <c r="E85" s="164"/>
      <c r="F85" s="164"/>
      <c r="G85" s="164"/>
      <c r="H85" s="164"/>
      <c r="I85" s="164"/>
      <c r="J85" s="166"/>
      <c r="K85" s="3"/>
      <c r="L85" s="3"/>
      <c r="M85" s="168"/>
      <c r="N85" s="164"/>
      <c r="O85" s="164"/>
      <c r="P85" s="164"/>
      <c r="Q85" s="164"/>
      <c r="R85" s="164"/>
      <c r="S85" s="164"/>
      <c r="T85" s="164"/>
      <c r="U85" s="166"/>
      <c r="V85" s="3"/>
      <c r="W85" s="3"/>
      <c r="X85" s="168"/>
      <c r="Y85" s="164"/>
      <c r="Z85" s="164"/>
      <c r="AA85" s="164"/>
      <c r="AB85" s="164"/>
      <c r="AC85" s="164"/>
      <c r="AD85" s="164"/>
      <c r="AE85" s="164"/>
      <c r="AF85" s="166"/>
      <c r="AG85" s="3"/>
      <c r="AH85" s="3"/>
      <c r="AI85" s="29"/>
      <c r="AJ85" s="29"/>
      <c r="AK85" s="29"/>
      <c r="AL85" s="29"/>
      <c r="AM85" s="29"/>
      <c r="AN85" s="29"/>
      <c r="AO85" s="29"/>
      <c r="AP85" s="29"/>
      <c r="AQ85" s="29"/>
      <c r="AR85" s="3"/>
      <c r="AS85" s="3"/>
      <c r="AT85" s="3"/>
      <c r="AU85" s="3"/>
      <c r="AV85" s="3"/>
      <c r="AW85" s="26"/>
      <c r="AX85" s="3"/>
      <c r="AY85" s="3"/>
      <c r="AZ85" s="3"/>
      <c r="BA85" s="3"/>
      <c r="BB85" s="3"/>
      <c r="BC85" s="3"/>
    </row>
    <row r="86" spans="1:55" ht="15" customHeight="1">
      <c r="A86" s="3"/>
      <c r="B86" s="169"/>
      <c r="C86" s="170"/>
      <c r="D86" s="170"/>
      <c r="E86" s="170"/>
      <c r="F86" s="170"/>
      <c r="G86" s="170"/>
      <c r="H86" s="170"/>
      <c r="I86" s="170"/>
      <c r="J86" s="171"/>
      <c r="K86" s="3"/>
      <c r="L86" s="3"/>
      <c r="M86" s="169"/>
      <c r="N86" s="170"/>
      <c r="O86" s="170"/>
      <c r="P86" s="170"/>
      <c r="Q86" s="170"/>
      <c r="R86" s="170"/>
      <c r="S86" s="170"/>
      <c r="T86" s="170"/>
      <c r="U86" s="171"/>
      <c r="V86" s="3"/>
      <c r="W86" s="3"/>
      <c r="X86" s="169"/>
      <c r="Y86" s="170"/>
      <c r="Z86" s="170"/>
      <c r="AA86" s="170"/>
      <c r="AB86" s="170"/>
      <c r="AC86" s="170"/>
      <c r="AD86" s="170"/>
      <c r="AE86" s="170"/>
      <c r="AF86" s="171"/>
      <c r="AG86" s="3"/>
      <c r="AH86" s="3"/>
      <c r="AI86" s="29"/>
      <c r="AJ86" s="29"/>
      <c r="AK86" s="29"/>
      <c r="AL86" s="29"/>
      <c r="AM86" s="29"/>
      <c r="AN86" s="29"/>
      <c r="AO86" s="29"/>
      <c r="AP86" s="29"/>
      <c r="AQ86" s="29"/>
      <c r="AR86" s="3"/>
      <c r="AS86" s="3"/>
      <c r="AT86" s="3"/>
      <c r="AU86" s="3"/>
      <c r="AV86" s="3"/>
      <c r="AW86" s="26"/>
      <c r="AX86" s="3"/>
      <c r="AY86" s="3"/>
      <c r="AZ86" s="3"/>
      <c r="BA86" s="3"/>
      <c r="BB86" s="3"/>
      <c r="BC86" s="3"/>
    </row>
    <row r="87" spans="1:55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26"/>
      <c r="AX87" s="3"/>
      <c r="AY87" s="3"/>
      <c r="AZ87" s="3"/>
      <c r="BA87" s="3"/>
      <c r="BB87" s="3"/>
      <c r="BC87" s="3"/>
    </row>
    <row r="88" spans="1:55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26"/>
      <c r="AX88" s="3"/>
      <c r="AY88" s="3"/>
      <c r="AZ88" s="3"/>
      <c r="BA88" s="3"/>
      <c r="BB88" s="3"/>
      <c r="BC88" s="3"/>
    </row>
    <row r="89" spans="1:55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26"/>
      <c r="AX89" s="3"/>
      <c r="AY89" s="3"/>
      <c r="AZ89" s="3"/>
      <c r="BA89" s="3"/>
      <c r="BB89" s="3"/>
      <c r="BC89" s="3"/>
    </row>
    <row r="90" spans="1:55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26"/>
      <c r="AX90" s="3"/>
      <c r="AY90" s="3"/>
      <c r="AZ90" s="3"/>
      <c r="BA90" s="3"/>
      <c r="BB90" s="3"/>
      <c r="BC90" s="3"/>
    </row>
    <row r="91" spans="1:55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26"/>
      <c r="AX91" s="3"/>
      <c r="AY91" s="3"/>
      <c r="AZ91" s="3"/>
      <c r="BA91" s="3"/>
      <c r="BB91" s="3"/>
      <c r="BC91" s="3"/>
    </row>
    <row r="92" spans="1:55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26"/>
      <c r="AX92" s="3"/>
      <c r="AY92" s="3"/>
      <c r="AZ92" s="3"/>
      <c r="BA92" s="3"/>
      <c r="BB92" s="3"/>
      <c r="BC92" s="3"/>
    </row>
    <row r="93" spans="1:55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26"/>
      <c r="AX93" s="3"/>
      <c r="AY93" s="3"/>
      <c r="AZ93" s="3"/>
      <c r="BA93" s="3"/>
      <c r="BB93" s="3"/>
      <c r="BC93" s="3"/>
    </row>
    <row r="94" spans="1:55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26"/>
      <c r="AX94" s="3"/>
      <c r="AY94" s="3"/>
      <c r="AZ94" s="3"/>
      <c r="BA94" s="3"/>
      <c r="BB94" s="3"/>
      <c r="BC94" s="3"/>
    </row>
    <row r="95" spans="1:5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26"/>
      <c r="AX95" s="3"/>
      <c r="AY95" s="3"/>
      <c r="AZ95" s="3"/>
      <c r="BA95" s="3"/>
      <c r="BB95" s="3"/>
      <c r="BC95" s="3"/>
    </row>
    <row r="96" spans="1:55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26"/>
      <c r="AX96" s="3"/>
      <c r="AY96" s="3"/>
      <c r="AZ96" s="3"/>
      <c r="BA96" s="3"/>
      <c r="BB96" s="3"/>
      <c r="BC96" s="3"/>
    </row>
    <row r="97" spans="1:55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26"/>
      <c r="AX97" s="3"/>
      <c r="AY97" s="3"/>
      <c r="AZ97" s="3"/>
      <c r="BA97" s="3"/>
      <c r="BB97" s="3"/>
      <c r="BC97" s="3"/>
    </row>
    <row r="98" spans="1:55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26"/>
      <c r="AX98" s="3"/>
      <c r="AY98" s="3"/>
      <c r="AZ98" s="3"/>
      <c r="BA98" s="3"/>
      <c r="BB98" s="3"/>
      <c r="BC98" s="3"/>
    </row>
    <row r="99" spans="1:55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 t="s">
        <v>19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26"/>
      <c r="AX99" s="3"/>
      <c r="AY99" s="3"/>
      <c r="AZ99" s="3"/>
      <c r="BA99" s="3"/>
      <c r="BB99" s="3"/>
      <c r="BC99" s="3"/>
    </row>
    <row r="100" spans="1:55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26"/>
      <c r="AX100" s="3"/>
      <c r="AY100" s="3"/>
      <c r="AZ100" s="3"/>
      <c r="BA100" s="3"/>
      <c r="BB100" s="3"/>
      <c r="BC100" s="3"/>
    </row>
    <row r="101" spans="1:55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26"/>
      <c r="AX101" s="3"/>
      <c r="AY101" s="3"/>
      <c r="AZ101" s="3"/>
      <c r="BA101" s="3"/>
      <c r="BB101" s="3"/>
      <c r="BC101" s="3"/>
    </row>
    <row r="102" spans="1:55" ht="14.25" customHeight="1">
      <c r="A102" s="27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26"/>
      <c r="AX102" s="3"/>
      <c r="AY102" s="3"/>
      <c r="AZ102" s="3"/>
      <c r="BA102" s="3"/>
      <c r="BB102" s="3"/>
      <c r="BC102" s="3"/>
    </row>
    <row r="103" spans="1:55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26"/>
      <c r="AX103" s="3"/>
      <c r="AY103" s="3"/>
      <c r="AZ103" s="3"/>
      <c r="BA103" s="3"/>
      <c r="BB103" s="3"/>
      <c r="BC103" s="3"/>
    </row>
    <row r="104" spans="1:55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26"/>
      <c r="AX104" s="3"/>
      <c r="AY104" s="3"/>
      <c r="AZ104" s="3"/>
      <c r="BA104" s="3"/>
      <c r="BB104" s="3"/>
      <c r="BC104" s="3"/>
    </row>
    <row r="105" spans="1:5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26"/>
      <c r="AX105" s="3"/>
      <c r="AY105" s="3"/>
      <c r="AZ105" s="3"/>
      <c r="BA105" s="3"/>
      <c r="BB105" s="3"/>
      <c r="BC105" s="3"/>
    </row>
    <row r="106" spans="1:55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26"/>
      <c r="AX106" s="3"/>
      <c r="AY106" s="3"/>
      <c r="AZ106" s="3"/>
      <c r="BA106" s="3"/>
      <c r="BB106" s="3"/>
      <c r="BC106" s="3"/>
    </row>
    <row r="107" spans="1:55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26"/>
      <c r="AX107" s="3"/>
      <c r="AY107" s="3"/>
      <c r="AZ107" s="3"/>
      <c r="BA107" s="3"/>
      <c r="BB107" s="3"/>
      <c r="BC107" s="3"/>
    </row>
    <row r="108" spans="1:55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26"/>
      <c r="AX108" s="3"/>
      <c r="AY108" s="3"/>
      <c r="AZ108" s="3"/>
      <c r="BA108" s="3"/>
      <c r="BB108" s="3"/>
      <c r="BC108" s="3"/>
    </row>
    <row r="109" spans="1:55" ht="14.25" customHeight="1">
      <c r="A109" s="3"/>
      <c r="B109" s="5" t="s">
        <v>129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5" t="s">
        <v>108</v>
      </c>
      <c r="AL109" s="5"/>
      <c r="AM109" s="5"/>
      <c r="AN109" s="5"/>
      <c r="AO109" s="5"/>
      <c r="AP109" s="173">
        <v>2021</v>
      </c>
      <c r="AQ109" s="164"/>
      <c r="AR109" s="164"/>
      <c r="AS109" s="3"/>
      <c r="AT109" s="3"/>
      <c r="AU109" s="3"/>
      <c r="AV109" s="3"/>
      <c r="AW109" s="26"/>
      <c r="AX109" s="3"/>
      <c r="AY109" s="3"/>
      <c r="AZ109" s="3"/>
      <c r="BA109" s="3"/>
      <c r="BB109" s="3"/>
      <c r="BC109" s="3"/>
    </row>
    <row r="110" spans="1:55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26"/>
      <c r="AX110" s="3"/>
      <c r="AY110" s="3"/>
      <c r="AZ110" s="3"/>
      <c r="BA110" s="3"/>
      <c r="BB110" s="3"/>
      <c r="BC110" s="3"/>
    </row>
    <row r="111" spans="1:55" ht="14.25" customHeight="1">
      <c r="A111" s="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3"/>
      <c r="W111" s="3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3"/>
      <c r="AS111" s="3"/>
      <c r="AT111" s="3"/>
      <c r="AU111" s="3"/>
      <c r="AV111" s="3"/>
      <c r="AW111" s="26"/>
      <c r="AX111" s="3"/>
      <c r="AY111" s="3"/>
      <c r="AZ111" s="3"/>
      <c r="BA111" s="3"/>
      <c r="BB111" s="3"/>
      <c r="BC111" s="3"/>
    </row>
    <row r="112" spans="1:55" ht="14.25" customHeight="1">
      <c r="A112" s="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3"/>
      <c r="W112" s="3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3"/>
      <c r="AS112" s="3"/>
      <c r="AT112" s="3"/>
      <c r="AU112" s="3"/>
      <c r="AV112" s="3"/>
      <c r="AW112" s="26"/>
      <c r="AX112" s="3"/>
      <c r="AY112" s="3"/>
      <c r="AZ112" s="3"/>
      <c r="BA112" s="3"/>
      <c r="BB112" s="3"/>
      <c r="BC112" s="3"/>
    </row>
    <row r="113" spans="1:55" ht="14.25" customHeight="1">
      <c r="A113" s="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3"/>
      <c r="W113" s="3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3"/>
      <c r="AS113" s="3"/>
      <c r="AT113" s="3"/>
      <c r="AU113" s="3"/>
      <c r="AV113" s="3"/>
      <c r="AW113" s="26"/>
      <c r="AX113" s="3"/>
      <c r="AY113" s="3"/>
      <c r="AZ113" s="3"/>
      <c r="BA113" s="3"/>
      <c r="BB113" s="3"/>
      <c r="BC113" s="3"/>
    </row>
    <row r="114" spans="1:55" ht="14.25" customHeight="1">
      <c r="A114" s="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3"/>
      <c r="W114" s="3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3"/>
      <c r="AS114" s="3"/>
      <c r="AT114" s="3"/>
      <c r="AU114" s="3"/>
      <c r="AV114" s="3"/>
      <c r="AW114" s="26"/>
      <c r="AX114" s="3"/>
      <c r="AY114" s="3"/>
      <c r="AZ114" s="3"/>
      <c r="BA114" s="3"/>
      <c r="BB114" s="3"/>
      <c r="BC114" s="3"/>
    </row>
    <row r="115" spans="1:55" ht="14.25" customHeight="1">
      <c r="A115" s="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3"/>
      <c r="W115" s="3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3"/>
      <c r="AS115" s="3"/>
      <c r="AT115" s="3"/>
      <c r="AU115" s="3"/>
      <c r="AV115" s="3"/>
      <c r="AW115" s="26"/>
      <c r="AX115" s="3"/>
      <c r="AY115" s="3"/>
      <c r="AZ115" s="3"/>
      <c r="BA115" s="3"/>
      <c r="BB115" s="3"/>
      <c r="BC115" s="3"/>
    </row>
    <row r="116" spans="1:55" ht="14.25" customHeight="1">
      <c r="A116" s="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3"/>
      <c r="W116" s="3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3"/>
      <c r="AS116" s="3"/>
      <c r="AT116" s="3"/>
      <c r="AU116" s="3"/>
      <c r="AV116" s="3"/>
      <c r="AW116" s="26"/>
      <c r="AX116" s="3"/>
      <c r="AY116" s="3"/>
      <c r="AZ116" s="3"/>
      <c r="BA116" s="3"/>
      <c r="BB116" s="3"/>
      <c r="BC116" s="3"/>
    </row>
    <row r="117" spans="1:55" ht="15" customHeight="1">
      <c r="A117" s="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3"/>
      <c r="W117" s="3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3"/>
      <c r="AS117" s="3"/>
      <c r="AT117" s="3"/>
      <c r="AU117" s="3"/>
      <c r="AV117" s="3"/>
      <c r="AW117" s="26"/>
      <c r="AX117" s="3"/>
      <c r="AY117" s="3"/>
      <c r="AZ117" s="3"/>
      <c r="BA117" s="3"/>
      <c r="BB117" s="3"/>
      <c r="BC117" s="3"/>
    </row>
    <row r="118" spans="1:55" ht="15" customHeight="1">
      <c r="A118" s="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3"/>
      <c r="W118" s="3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3"/>
      <c r="AS118" s="3"/>
      <c r="AT118" s="3"/>
      <c r="AU118" s="3"/>
      <c r="AV118" s="3"/>
      <c r="AW118" s="26"/>
      <c r="AX118" s="3"/>
      <c r="AY118" s="3"/>
      <c r="AZ118" s="3"/>
      <c r="BA118" s="3"/>
      <c r="BB118" s="3"/>
      <c r="BC118" s="3"/>
    </row>
    <row r="119" spans="1:55" ht="15" customHeight="1">
      <c r="A119" s="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3"/>
      <c r="W119" s="3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3"/>
      <c r="AS119" s="3"/>
      <c r="AT119" s="3"/>
      <c r="AU119" s="3"/>
      <c r="AV119" s="3"/>
      <c r="AW119" s="26"/>
      <c r="AX119" s="3"/>
      <c r="AY119" s="3"/>
      <c r="AZ119" s="3"/>
      <c r="BA119" s="3"/>
      <c r="BB119" s="3"/>
      <c r="BC119" s="3"/>
    </row>
    <row r="120" spans="1:55" ht="14.25" customHeight="1">
      <c r="A120" s="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3"/>
      <c r="W120" s="3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3"/>
      <c r="AS120" s="3"/>
      <c r="AT120" s="3"/>
      <c r="AU120" s="3"/>
      <c r="AV120" s="3"/>
      <c r="AW120" s="26"/>
      <c r="AX120" s="3"/>
      <c r="AY120" s="3"/>
      <c r="AZ120" s="3"/>
      <c r="BA120" s="3"/>
      <c r="BB120" s="3"/>
      <c r="BC120" s="3"/>
    </row>
    <row r="121" spans="1:55" ht="14.25" customHeight="1">
      <c r="A121" s="3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3"/>
      <c r="AT121" s="3"/>
      <c r="AU121" s="3"/>
      <c r="AV121" s="3"/>
      <c r="AW121" s="26"/>
      <c r="AX121" s="3"/>
      <c r="AY121" s="3"/>
      <c r="AZ121" s="3"/>
      <c r="BA121" s="3"/>
      <c r="BB121" s="3"/>
      <c r="BC121" s="3"/>
    </row>
    <row r="122" spans="1:55" ht="14.25" customHeight="1">
      <c r="A122" s="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5"/>
      <c r="W122" s="5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5"/>
      <c r="AS122" s="3"/>
      <c r="AT122" s="3"/>
      <c r="AU122" s="3"/>
      <c r="AV122" s="3"/>
      <c r="AW122" s="26"/>
      <c r="AX122" s="3"/>
      <c r="AY122" s="3"/>
      <c r="AZ122" s="3"/>
      <c r="BA122" s="3"/>
      <c r="BB122" s="3"/>
      <c r="BC122" s="3"/>
    </row>
    <row r="123" spans="1:55" ht="14.25" customHeight="1">
      <c r="A123" s="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5"/>
      <c r="W123" s="5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5"/>
      <c r="AS123" s="3"/>
      <c r="AT123" s="3"/>
      <c r="AU123" s="3"/>
      <c r="AV123" s="3"/>
      <c r="AW123" s="26"/>
      <c r="AX123" s="3"/>
      <c r="AY123" s="3"/>
      <c r="AZ123" s="3"/>
      <c r="BA123" s="3"/>
      <c r="BB123" s="3"/>
      <c r="BC123" s="3"/>
    </row>
    <row r="124" spans="1:55" ht="14.25" customHeight="1">
      <c r="A124" s="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5"/>
      <c r="W124" s="5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5"/>
      <c r="AS124" s="3"/>
      <c r="AT124" s="3"/>
      <c r="AU124" s="3"/>
      <c r="AV124" s="3"/>
      <c r="AW124" s="26"/>
      <c r="AX124" s="3"/>
      <c r="AY124" s="3"/>
      <c r="AZ124" s="3"/>
      <c r="BA124" s="3"/>
      <c r="BB124" s="3"/>
      <c r="BC124" s="3"/>
    </row>
    <row r="125" spans="1:55" ht="14.25" customHeight="1">
      <c r="A125" s="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5"/>
      <c r="W125" s="5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5"/>
      <c r="AS125" s="3"/>
      <c r="AT125" s="3"/>
      <c r="AU125" s="3"/>
      <c r="AV125" s="3"/>
      <c r="AW125" s="26"/>
      <c r="AX125" s="3"/>
      <c r="AY125" s="3"/>
      <c r="AZ125" s="3"/>
      <c r="BA125" s="3"/>
      <c r="BB125" s="3"/>
      <c r="BC125" s="3"/>
    </row>
    <row r="126" spans="1:55" ht="14.25" customHeight="1">
      <c r="A126" s="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5"/>
      <c r="W126" s="5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5"/>
      <c r="AS126" s="3"/>
      <c r="AT126" s="3"/>
      <c r="AU126" s="3"/>
      <c r="AV126" s="3"/>
      <c r="AW126" s="26"/>
      <c r="AX126" s="3"/>
      <c r="AY126" s="3"/>
      <c r="AZ126" s="3"/>
      <c r="BA126" s="3"/>
      <c r="BB126" s="3"/>
      <c r="BC126" s="3"/>
    </row>
    <row r="127" spans="1:55" ht="14.25" customHeight="1">
      <c r="A127" s="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5"/>
      <c r="W127" s="5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5"/>
      <c r="AS127" s="3"/>
      <c r="AT127" s="3"/>
      <c r="AU127" s="3"/>
      <c r="AV127" s="3"/>
      <c r="AW127" s="26"/>
      <c r="AX127" s="3"/>
      <c r="AY127" s="3"/>
      <c r="AZ127" s="3"/>
      <c r="BA127" s="3"/>
      <c r="BB127" s="3"/>
      <c r="BC127" s="3"/>
    </row>
    <row r="128" spans="1:55" ht="14.25" customHeight="1">
      <c r="A128" s="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5"/>
      <c r="W128" s="5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5"/>
      <c r="AS128" s="3"/>
      <c r="AT128" s="3"/>
      <c r="AU128" s="3"/>
      <c r="AV128" s="3"/>
      <c r="AW128" s="26"/>
      <c r="AX128" s="3"/>
      <c r="AY128" s="3"/>
      <c r="AZ128" s="3"/>
      <c r="BA128" s="3"/>
      <c r="BB128" s="3"/>
      <c r="BC128" s="3"/>
    </row>
    <row r="129" spans="1:55" ht="15" customHeight="1">
      <c r="A129" s="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5"/>
      <c r="W129" s="5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5"/>
      <c r="AS129" s="3"/>
      <c r="AT129" s="3"/>
      <c r="AU129" s="3"/>
      <c r="AV129" s="3"/>
      <c r="AW129" s="26"/>
      <c r="AX129" s="3"/>
      <c r="AY129" s="3"/>
      <c r="AZ129" s="3"/>
      <c r="BA129" s="3"/>
      <c r="BB129" s="3"/>
      <c r="BC129" s="3"/>
    </row>
    <row r="130" spans="1:55" ht="15" customHeight="1">
      <c r="A130" s="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5"/>
      <c r="W130" s="5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5"/>
      <c r="AS130" s="3"/>
      <c r="AT130" s="3"/>
      <c r="AU130" s="3"/>
      <c r="AV130" s="3"/>
      <c r="AW130" s="26"/>
      <c r="AX130" s="3"/>
      <c r="AY130" s="3"/>
      <c r="AZ130" s="3"/>
      <c r="BA130" s="3"/>
      <c r="BB130" s="3"/>
      <c r="BC130" s="3"/>
    </row>
    <row r="131" spans="1:55" ht="15" customHeight="1">
      <c r="A131" s="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5"/>
      <c r="W131" s="5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5"/>
      <c r="AS131" s="3"/>
      <c r="AT131" s="3"/>
      <c r="AU131" s="3"/>
      <c r="AV131" s="3"/>
      <c r="AW131" s="26"/>
      <c r="AX131" s="3"/>
      <c r="AY131" s="3"/>
      <c r="AZ131" s="3"/>
      <c r="BA131" s="3"/>
      <c r="BB131" s="3"/>
      <c r="BC131" s="3"/>
    </row>
    <row r="132" spans="1:55" ht="14.25" customHeight="1">
      <c r="A132" s="3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3"/>
      <c r="AT132" s="3"/>
      <c r="AU132" s="3"/>
      <c r="AV132" s="3"/>
      <c r="AW132" s="26"/>
      <c r="AX132" s="3"/>
      <c r="AY132" s="3"/>
      <c r="AZ132" s="3"/>
      <c r="BA132" s="3"/>
      <c r="BB132" s="3"/>
      <c r="BC132" s="3"/>
    </row>
    <row r="133" spans="1:55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26"/>
      <c r="AX133" s="3"/>
      <c r="AY133" s="3"/>
      <c r="AZ133" s="3"/>
      <c r="BA133" s="3"/>
      <c r="BB133" s="3"/>
      <c r="BC133" s="3"/>
    </row>
    <row r="134" spans="1:55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26"/>
      <c r="AX134" s="3"/>
      <c r="AY134" s="3"/>
      <c r="AZ134" s="3"/>
      <c r="BA134" s="3"/>
      <c r="BB134" s="3"/>
      <c r="BC134" s="3"/>
    </row>
    <row r="135" spans="1:55" ht="14.25" customHeight="1">
      <c r="A135" s="2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26"/>
      <c r="AX135" s="3"/>
      <c r="AY135" s="3"/>
      <c r="AZ135" s="3"/>
      <c r="BA135" s="3"/>
      <c r="BB135" s="3"/>
      <c r="BC135" s="3"/>
    </row>
    <row r="136" spans="1:55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26"/>
      <c r="AX136" s="3"/>
      <c r="AY136" s="3"/>
      <c r="AZ136" s="3"/>
      <c r="BA136" s="3"/>
      <c r="BB136" s="3"/>
      <c r="BC136" s="3"/>
    </row>
    <row r="137" spans="1:55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26"/>
      <c r="AX137" s="3"/>
      <c r="AY137" s="3"/>
      <c r="AZ137" s="3"/>
      <c r="BA137" s="3"/>
      <c r="BB137" s="3"/>
      <c r="BC137" s="3"/>
    </row>
    <row r="138" spans="1:55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26"/>
      <c r="AX138" s="3"/>
      <c r="AY138" s="3"/>
      <c r="AZ138" s="3"/>
      <c r="BA138" s="3"/>
      <c r="BB138" s="3"/>
      <c r="BC138" s="3"/>
    </row>
    <row r="139" spans="1:55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26"/>
      <c r="AX139" s="3"/>
      <c r="AY139" s="3"/>
      <c r="AZ139" s="3"/>
      <c r="BA139" s="3"/>
      <c r="BB139" s="3"/>
      <c r="BC139" s="3"/>
    </row>
    <row r="140" spans="1:55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26"/>
      <c r="AX140" s="3"/>
      <c r="AY140" s="3"/>
      <c r="AZ140" s="3"/>
      <c r="BA140" s="3"/>
      <c r="BB140" s="3"/>
      <c r="BC140" s="3"/>
    </row>
    <row r="141" spans="1:55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26"/>
      <c r="AX141" s="3"/>
      <c r="AY141" s="3"/>
      <c r="AZ141" s="3"/>
      <c r="BA141" s="3"/>
      <c r="BB141" s="3"/>
      <c r="BC141" s="3"/>
    </row>
    <row r="142" spans="1:55" ht="14.25" customHeight="1">
      <c r="A142" s="3"/>
      <c r="B142" s="5" t="s">
        <v>138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5" t="s">
        <v>108</v>
      </c>
      <c r="AL142" s="5"/>
      <c r="AM142" s="5"/>
      <c r="AN142" s="5"/>
      <c r="AO142" s="5"/>
      <c r="AP142" s="173">
        <v>2021</v>
      </c>
      <c r="AQ142" s="164"/>
      <c r="AR142" s="164"/>
      <c r="AS142" s="3"/>
      <c r="AT142" s="3"/>
      <c r="AU142" s="3"/>
      <c r="AV142" s="3"/>
      <c r="AW142" s="26"/>
      <c r="AX142" s="3"/>
      <c r="AY142" s="3"/>
      <c r="AZ142" s="3"/>
      <c r="BA142" s="3"/>
      <c r="BB142" s="3"/>
      <c r="BC142" s="3"/>
    </row>
    <row r="143" spans="1:55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26"/>
      <c r="AX143" s="3"/>
      <c r="AY143" s="3"/>
      <c r="AZ143" s="3"/>
      <c r="BA143" s="3"/>
      <c r="BB143" s="3"/>
      <c r="BC143" s="3"/>
    </row>
    <row r="144" spans="1:55" ht="14.25" customHeight="1">
      <c r="A144" s="3"/>
      <c r="B144" s="3" t="s">
        <v>139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 t="s">
        <v>140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17" t="s">
        <v>141</v>
      </c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 t="s">
        <v>142</v>
      </c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26"/>
      <c r="AX144" s="3"/>
      <c r="AY144" s="3"/>
      <c r="AZ144" s="3"/>
      <c r="BA144" s="3"/>
      <c r="BB144" s="3"/>
      <c r="BC144" s="3"/>
    </row>
    <row r="145" spans="1:55" ht="14.25" customHeight="1">
      <c r="A145" s="3"/>
      <c r="B145" s="167" t="e">
        <f>#REF!</f>
        <v>#REF!</v>
      </c>
      <c r="C145" s="160"/>
      <c r="D145" s="160"/>
      <c r="E145" s="160"/>
      <c r="F145" s="160"/>
      <c r="G145" s="160"/>
      <c r="H145" s="160"/>
      <c r="I145" s="160"/>
      <c r="J145" s="162"/>
      <c r="K145" s="3"/>
      <c r="L145" s="3"/>
      <c r="M145" s="167" t="e">
        <f>#REF!</f>
        <v>#REF!</v>
      </c>
      <c r="N145" s="160"/>
      <c r="O145" s="160"/>
      <c r="P145" s="160"/>
      <c r="Q145" s="160"/>
      <c r="R145" s="160"/>
      <c r="S145" s="160"/>
      <c r="T145" s="160"/>
      <c r="U145" s="162"/>
      <c r="V145" s="3"/>
      <c r="W145" s="3"/>
      <c r="X145" s="167" t="e">
        <f>#REF!+#REF!</f>
        <v>#REF!</v>
      </c>
      <c r="Y145" s="160"/>
      <c r="Z145" s="160"/>
      <c r="AA145" s="160"/>
      <c r="AB145" s="160"/>
      <c r="AC145" s="160"/>
      <c r="AD145" s="160"/>
      <c r="AE145" s="160"/>
      <c r="AF145" s="162"/>
      <c r="AG145" s="3"/>
      <c r="AH145" s="3"/>
      <c r="AI145" s="167" t="e">
        <f>#REF!</f>
        <v>#REF!</v>
      </c>
      <c r="AJ145" s="160"/>
      <c r="AK145" s="160"/>
      <c r="AL145" s="160"/>
      <c r="AM145" s="160"/>
      <c r="AN145" s="160"/>
      <c r="AO145" s="160"/>
      <c r="AP145" s="160"/>
      <c r="AQ145" s="162"/>
      <c r="AR145" s="3"/>
      <c r="AS145" s="3"/>
      <c r="AT145" s="3"/>
      <c r="AU145" s="3"/>
      <c r="AV145" s="3"/>
      <c r="AW145" s="26"/>
      <c r="AX145" s="3"/>
      <c r="AY145" s="3"/>
      <c r="AZ145" s="3"/>
      <c r="BA145" s="3"/>
      <c r="BB145" s="3"/>
      <c r="BC145" s="3"/>
    </row>
    <row r="146" spans="1:55" ht="14.25" customHeight="1">
      <c r="A146" s="3"/>
      <c r="B146" s="168"/>
      <c r="C146" s="164"/>
      <c r="D146" s="164"/>
      <c r="E146" s="164"/>
      <c r="F146" s="164"/>
      <c r="G146" s="164"/>
      <c r="H146" s="164"/>
      <c r="I146" s="164"/>
      <c r="J146" s="166"/>
      <c r="K146" s="3"/>
      <c r="L146" s="3"/>
      <c r="M146" s="168"/>
      <c r="N146" s="164"/>
      <c r="O146" s="164"/>
      <c r="P146" s="164"/>
      <c r="Q146" s="164"/>
      <c r="R146" s="164"/>
      <c r="S146" s="164"/>
      <c r="T146" s="164"/>
      <c r="U146" s="166"/>
      <c r="V146" s="3"/>
      <c r="W146" s="3"/>
      <c r="X146" s="168"/>
      <c r="Y146" s="164"/>
      <c r="Z146" s="164"/>
      <c r="AA146" s="164"/>
      <c r="AB146" s="164"/>
      <c r="AC146" s="164"/>
      <c r="AD146" s="164"/>
      <c r="AE146" s="164"/>
      <c r="AF146" s="166"/>
      <c r="AG146" s="3"/>
      <c r="AH146" s="3"/>
      <c r="AI146" s="168"/>
      <c r="AJ146" s="164"/>
      <c r="AK146" s="164"/>
      <c r="AL146" s="164"/>
      <c r="AM146" s="164"/>
      <c r="AN146" s="164"/>
      <c r="AO146" s="164"/>
      <c r="AP146" s="164"/>
      <c r="AQ146" s="166"/>
      <c r="AR146" s="3"/>
      <c r="AS146" s="3"/>
      <c r="AT146" s="3"/>
      <c r="AU146" s="3"/>
      <c r="AV146" s="3"/>
      <c r="AW146" s="26"/>
      <c r="AX146" s="3"/>
      <c r="AY146" s="3"/>
      <c r="AZ146" s="3"/>
      <c r="BA146" s="3"/>
      <c r="BB146" s="3"/>
      <c r="BC146" s="3"/>
    </row>
    <row r="147" spans="1:55" ht="14.25" customHeight="1">
      <c r="A147" s="3"/>
      <c r="B147" s="168"/>
      <c r="C147" s="164"/>
      <c r="D147" s="164"/>
      <c r="E147" s="164"/>
      <c r="F147" s="164"/>
      <c r="G147" s="164"/>
      <c r="H147" s="164"/>
      <c r="I147" s="164"/>
      <c r="J147" s="166"/>
      <c r="K147" s="3"/>
      <c r="L147" s="3"/>
      <c r="M147" s="168"/>
      <c r="N147" s="164"/>
      <c r="O147" s="164"/>
      <c r="P147" s="164"/>
      <c r="Q147" s="164"/>
      <c r="R147" s="164"/>
      <c r="S147" s="164"/>
      <c r="T147" s="164"/>
      <c r="U147" s="166"/>
      <c r="V147" s="3"/>
      <c r="W147" s="3"/>
      <c r="X147" s="168"/>
      <c r="Y147" s="164"/>
      <c r="Z147" s="164"/>
      <c r="AA147" s="164"/>
      <c r="AB147" s="164"/>
      <c r="AC147" s="164"/>
      <c r="AD147" s="164"/>
      <c r="AE147" s="164"/>
      <c r="AF147" s="166"/>
      <c r="AG147" s="3"/>
      <c r="AH147" s="3"/>
      <c r="AI147" s="168"/>
      <c r="AJ147" s="164"/>
      <c r="AK147" s="164"/>
      <c r="AL147" s="164"/>
      <c r="AM147" s="164"/>
      <c r="AN147" s="164"/>
      <c r="AO147" s="164"/>
      <c r="AP147" s="164"/>
      <c r="AQ147" s="166"/>
      <c r="AR147" s="3"/>
      <c r="AS147" s="3"/>
      <c r="AT147" s="3"/>
      <c r="AU147" s="3"/>
      <c r="AV147" s="3"/>
      <c r="AW147" s="26"/>
      <c r="AX147" s="3"/>
      <c r="AY147" s="3"/>
      <c r="AZ147" s="3"/>
      <c r="BA147" s="3"/>
      <c r="BB147" s="3"/>
      <c r="BC147" s="3"/>
    </row>
    <row r="148" spans="1:55" ht="14.25" customHeight="1">
      <c r="A148" s="3"/>
      <c r="B148" s="168"/>
      <c r="C148" s="164"/>
      <c r="D148" s="164"/>
      <c r="E148" s="164"/>
      <c r="F148" s="164"/>
      <c r="G148" s="164"/>
      <c r="H148" s="164"/>
      <c r="I148" s="164"/>
      <c r="J148" s="166"/>
      <c r="K148" s="3"/>
      <c r="L148" s="3"/>
      <c r="M148" s="168"/>
      <c r="N148" s="164"/>
      <c r="O148" s="164"/>
      <c r="P148" s="164"/>
      <c r="Q148" s="164"/>
      <c r="R148" s="164"/>
      <c r="S148" s="164"/>
      <c r="T148" s="164"/>
      <c r="U148" s="166"/>
      <c r="V148" s="3"/>
      <c r="W148" s="3"/>
      <c r="X148" s="168"/>
      <c r="Y148" s="164"/>
      <c r="Z148" s="164"/>
      <c r="AA148" s="164"/>
      <c r="AB148" s="164"/>
      <c r="AC148" s="164"/>
      <c r="AD148" s="164"/>
      <c r="AE148" s="164"/>
      <c r="AF148" s="166"/>
      <c r="AG148" s="3"/>
      <c r="AH148" s="3"/>
      <c r="AI148" s="168"/>
      <c r="AJ148" s="164"/>
      <c r="AK148" s="164"/>
      <c r="AL148" s="164"/>
      <c r="AM148" s="164"/>
      <c r="AN148" s="164"/>
      <c r="AO148" s="164"/>
      <c r="AP148" s="164"/>
      <c r="AQ148" s="166"/>
      <c r="AR148" s="3"/>
      <c r="AS148" s="3"/>
      <c r="AT148" s="3"/>
      <c r="AU148" s="3"/>
      <c r="AV148" s="3"/>
      <c r="AW148" s="26"/>
      <c r="AX148" s="3"/>
      <c r="AY148" s="3"/>
      <c r="AZ148" s="3"/>
      <c r="BA148" s="3"/>
      <c r="BB148" s="3"/>
      <c r="BC148" s="3"/>
    </row>
    <row r="149" spans="1:55" ht="14.25" customHeight="1">
      <c r="A149" s="3"/>
      <c r="B149" s="169"/>
      <c r="C149" s="170"/>
      <c r="D149" s="170"/>
      <c r="E149" s="170"/>
      <c r="F149" s="170"/>
      <c r="G149" s="170"/>
      <c r="H149" s="170"/>
      <c r="I149" s="170"/>
      <c r="J149" s="171"/>
      <c r="K149" s="3"/>
      <c r="L149" s="3"/>
      <c r="M149" s="169"/>
      <c r="N149" s="170"/>
      <c r="O149" s="170"/>
      <c r="P149" s="170"/>
      <c r="Q149" s="170"/>
      <c r="R149" s="170"/>
      <c r="S149" s="170"/>
      <c r="T149" s="170"/>
      <c r="U149" s="171"/>
      <c r="V149" s="3"/>
      <c r="W149" s="3"/>
      <c r="X149" s="169"/>
      <c r="Y149" s="170"/>
      <c r="Z149" s="170"/>
      <c r="AA149" s="170"/>
      <c r="AB149" s="170"/>
      <c r="AC149" s="170"/>
      <c r="AD149" s="170"/>
      <c r="AE149" s="170"/>
      <c r="AF149" s="171"/>
      <c r="AG149" s="3"/>
      <c r="AH149" s="3"/>
      <c r="AI149" s="169"/>
      <c r="AJ149" s="170"/>
      <c r="AK149" s="170"/>
      <c r="AL149" s="170"/>
      <c r="AM149" s="170"/>
      <c r="AN149" s="170"/>
      <c r="AO149" s="170"/>
      <c r="AP149" s="170"/>
      <c r="AQ149" s="171"/>
      <c r="AR149" s="3"/>
      <c r="AS149" s="3"/>
      <c r="AT149" s="3"/>
      <c r="AU149" s="3"/>
      <c r="AV149" s="3"/>
      <c r="AW149" s="26"/>
      <c r="AX149" s="3"/>
      <c r="AY149" s="3"/>
      <c r="AZ149" s="3"/>
      <c r="BA149" s="3"/>
      <c r="BB149" s="3"/>
      <c r="BC149" s="3"/>
    </row>
    <row r="150" spans="1:55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26"/>
      <c r="AX150" s="3"/>
      <c r="AY150" s="3"/>
      <c r="AZ150" s="3"/>
      <c r="BA150" s="3"/>
      <c r="BB150" s="3"/>
      <c r="BC150" s="3"/>
    </row>
    <row r="151" spans="1:55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26"/>
      <c r="AX151" s="3"/>
      <c r="AY151" s="3"/>
      <c r="AZ151" s="3"/>
      <c r="BA151" s="3"/>
      <c r="BB151" s="3"/>
      <c r="BC151" s="3"/>
    </row>
    <row r="152" spans="1:55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26"/>
      <c r="AX152" s="3"/>
      <c r="AY152" s="3"/>
      <c r="AZ152" s="3"/>
      <c r="BA152" s="3"/>
      <c r="BB152" s="3"/>
      <c r="BC152" s="3"/>
    </row>
    <row r="153" spans="1:55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26"/>
      <c r="AX153" s="3"/>
      <c r="AY153" s="3"/>
      <c r="AZ153" s="3"/>
      <c r="BA153" s="3"/>
      <c r="BB153" s="3"/>
      <c r="BC153" s="3"/>
    </row>
    <row r="154" spans="1:55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26"/>
      <c r="AX154" s="3"/>
      <c r="AY154" s="3"/>
      <c r="AZ154" s="3"/>
      <c r="BA154" s="3"/>
      <c r="BB154" s="3"/>
      <c r="BC154" s="3"/>
    </row>
    <row r="155" spans="1: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26"/>
      <c r="AX155" s="3"/>
      <c r="AY155" s="3"/>
      <c r="AZ155" s="3"/>
      <c r="BA155" s="3"/>
      <c r="BB155" s="3"/>
      <c r="BC155" s="3"/>
    </row>
    <row r="156" spans="1:55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26"/>
      <c r="AX156" s="3"/>
      <c r="AY156" s="3"/>
      <c r="AZ156" s="3"/>
      <c r="BA156" s="3"/>
      <c r="BB156" s="3"/>
      <c r="BC156" s="3"/>
    </row>
    <row r="157" spans="1:55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26"/>
      <c r="AX157" s="3"/>
      <c r="AY157" s="3"/>
      <c r="AZ157" s="3"/>
      <c r="BA157" s="3"/>
      <c r="BB157" s="3"/>
      <c r="BC157" s="3"/>
    </row>
    <row r="158" spans="1:55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26"/>
      <c r="AX158" s="3"/>
      <c r="AY158" s="3"/>
      <c r="AZ158" s="3"/>
      <c r="BA158" s="3"/>
      <c r="BB158" s="3"/>
      <c r="BC158" s="3"/>
    </row>
    <row r="159" spans="1:55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26"/>
      <c r="AX159" s="3"/>
      <c r="AY159" s="3"/>
      <c r="AZ159" s="3"/>
      <c r="BA159" s="3"/>
      <c r="BB159" s="3"/>
      <c r="BC159" s="3"/>
    </row>
    <row r="160" spans="1:55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26"/>
      <c r="AX160" s="3"/>
      <c r="AY160" s="3"/>
      <c r="AZ160" s="3"/>
      <c r="BA160" s="3"/>
      <c r="BB160" s="3"/>
      <c r="BC160" s="3"/>
    </row>
    <row r="161" spans="1:55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26"/>
      <c r="AX161" s="3"/>
      <c r="AY161" s="3"/>
      <c r="AZ161" s="3"/>
      <c r="BA161" s="3"/>
      <c r="BB161" s="3"/>
      <c r="BC161" s="3"/>
    </row>
    <row r="162" spans="1:55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26"/>
      <c r="AX162" s="3"/>
      <c r="AY162" s="3"/>
      <c r="AZ162" s="3"/>
      <c r="BA162" s="3"/>
      <c r="BB162" s="3"/>
      <c r="BC162" s="3"/>
    </row>
    <row r="163" spans="1:55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26"/>
      <c r="AX163" s="3"/>
      <c r="AY163" s="3"/>
      <c r="AZ163" s="3"/>
      <c r="BA163" s="3"/>
      <c r="BB163" s="3"/>
      <c r="BC163" s="3"/>
    </row>
    <row r="164" spans="1:55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26"/>
      <c r="AX164" s="3"/>
      <c r="AY164" s="3"/>
      <c r="AZ164" s="3"/>
      <c r="BA164" s="3"/>
      <c r="BB164" s="3"/>
      <c r="BC164" s="3"/>
    </row>
    <row r="165" spans="1:5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 t="s">
        <v>19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26"/>
      <c r="AX165" s="3"/>
      <c r="AY165" s="3"/>
      <c r="AZ165" s="3"/>
      <c r="BA165" s="3"/>
      <c r="BB165" s="3"/>
      <c r="BC165" s="3"/>
    </row>
    <row r="166" spans="1:55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26"/>
      <c r="AX166" s="3"/>
      <c r="AY166" s="3"/>
      <c r="AZ166" s="3"/>
      <c r="BA166" s="3"/>
      <c r="BB166" s="3"/>
      <c r="BC166" s="3"/>
    </row>
    <row r="167" spans="1:55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26"/>
      <c r="AX167" s="3"/>
      <c r="AY167" s="3"/>
      <c r="AZ167" s="3"/>
      <c r="BA167" s="3"/>
      <c r="BB167" s="3"/>
      <c r="BC167" s="3"/>
    </row>
    <row r="168" spans="1:55" ht="14.25" customHeight="1">
      <c r="A168" s="2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26"/>
      <c r="AX168" s="3"/>
      <c r="AY168" s="3"/>
      <c r="AZ168" s="3"/>
      <c r="BA168" s="3"/>
      <c r="BB168" s="3"/>
      <c r="BC168" s="3"/>
    </row>
    <row r="169" spans="1:55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26"/>
      <c r="AX169" s="3"/>
      <c r="AY169" s="3"/>
      <c r="AZ169" s="3"/>
      <c r="BA169" s="3"/>
      <c r="BB169" s="3"/>
      <c r="BC169" s="3"/>
    </row>
    <row r="170" spans="1:55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26"/>
      <c r="AX170" s="3"/>
      <c r="AY170" s="3"/>
      <c r="AZ170" s="3"/>
      <c r="BA170" s="3"/>
      <c r="BB170" s="3"/>
      <c r="BC170" s="3"/>
    </row>
    <row r="171" spans="1:55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26"/>
      <c r="AX171" s="3"/>
      <c r="AY171" s="3"/>
      <c r="AZ171" s="3"/>
      <c r="BA171" s="3"/>
      <c r="BB171" s="3"/>
      <c r="BC171" s="3"/>
    </row>
    <row r="172" spans="1:55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26"/>
      <c r="AX172" s="3"/>
      <c r="AY172" s="3"/>
      <c r="AZ172" s="3"/>
      <c r="BA172" s="3"/>
      <c r="BB172" s="3"/>
      <c r="BC172" s="3"/>
    </row>
    <row r="173" spans="1:55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26"/>
      <c r="AX173" s="3"/>
      <c r="AY173" s="3"/>
      <c r="AZ173" s="3"/>
      <c r="BA173" s="3"/>
      <c r="BB173" s="3"/>
      <c r="BC173" s="3"/>
    </row>
    <row r="174" spans="1:55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26"/>
      <c r="AX174" s="3"/>
      <c r="AY174" s="3"/>
      <c r="AZ174" s="3"/>
      <c r="BA174" s="3"/>
      <c r="BB174" s="3"/>
      <c r="BC174" s="3"/>
    </row>
    <row r="175" spans="1:55" ht="14.25" customHeight="1">
      <c r="A175" s="3"/>
      <c r="B175" s="5" t="s">
        <v>143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5" t="s">
        <v>108</v>
      </c>
      <c r="AL175" s="5"/>
      <c r="AM175" s="5"/>
      <c r="AN175" s="5"/>
      <c r="AO175" s="5"/>
      <c r="AP175" s="173">
        <v>2021</v>
      </c>
      <c r="AQ175" s="164"/>
      <c r="AR175" s="164"/>
      <c r="AS175" s="3"/>
      <c r="AT175" s="3"/>
      <c r="AU175" s="3"/>
      <c r="AV175" s="3"/>
      <c r="AW175" s="26"/>
      <c r="AX175" s="3"/>
      <c r="AY175" s="3"/>
      <c r="AZ175" s="3"/>
      <c r="BA175" s="3"/>
      <c r="BB175" s="3"/>
      <c r="BC175" s="3"/>
    </row>
    <row r="176" spans="1:55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26"/>
      <c r="AX176" s="3"/>
      <c r="AY176" s="3"/>
      <c r="AZ176" s="3"/>
      <c r="BA176" s="3"/>
      <c r="BB176" s="3"/>
      <c r="BC176" s="3"/>
    </row>
    <row r="177" spans="1:55" ht="14.25" customHeight="1">
      <c r="A177" s="3"/>
      <c r="B177" s="3" t="s">
        <v>144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 t="s">
        <v>145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 t="s">
        <v>146</v>
      </c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 t="s">
        <v>147</v>
      </c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26"/>
      <c r="AX177" s="3"/>
      <c r="AY177" s="3"/>
      <c r="AZ177" s="3"/>
      <c r="BA177" s="3"/>
      <c r="BB177" s="3"/>
      <c r="BC177" s="3"/>
    </row>
    <row r="178" spans="1:55" ht="14.25" customHeight="1">
      <c r="A178" s="3"/>
      <c r="B178" s="167" t="e">
        <f>#REF!</f>
        <v>#REF!</v>
      </c>
      <c r="C178" s="160"/>
      <c r="D178" s="160"/>
      <c r="E178" s="160"/>
      <c r="F178" s="160"/>
      <c r="G178" s="160"/>
      <c r="H178" s="160"/>
      <c r="I178" s="160"/>
      <c r="J178" s="162"/>
      <c r="K178" s="3"/>
      <c r="L178" s="3"/>
      <c r="M178" s="167" t="e">
        <f>#REF!</f>
        <v>#REF!</v>
      </c>
      <c r="N178" s="160"/>
      <c r="O178" s="160"/>
      <c r="P178" s="160"/>
      <c r="Q178" s="160"/>
      <c r="R178" s="160"/>
      <c r="S178" s="160"/>
      <c r="T178" s="160"/>
      <c r="U178" s="162"/>
      <c r="V178" s="3"/>
      <c r="W178" s="3"/>
      <c r="X178" s="167" t="e">
        <f>#REF!</f>
        <v>#REF!</v>
      </c>
      <c r="Y178" s="160"/>
      <c r="Z178" s="160"/>
      <c r="AA178" s="160"/>
      <c r="AB178" s="160"/>
      <c r="AC178" s="160"/>
      <c r="AD178" s="160"/>
      <c r="AE178" s="160"/>
      <c r="AF178" s="162"/>
      <c r="AG178" s="3"/>
      <c r="AH178" s="3"/>
      <c r="AI178" s="167" t="e">
        <f>#REF!</f>
        <v>#REF!</v>
      </c>
      <c r="AJ178" s="160"/>
      <c r="AK178" s="160"/>
      <c r="AL178" s="160"/>
      <c r="AM178" s="160"/>
      <c r="AN178" s="160"/>
      <c r="AO178" s="160"/>
      <c r="AP178" s="160"/>
      <c r="AQ178" s="162"/>
      <c r="AR178" s="3"/>
      <c r="AS178" s="3"/>
      <c r="AT178" s="3"/>
      <c r="AU178" s="3"/>
      <c r="AV178" s="3"/>
      <c r="AW178" s="26"/>
      <c r="AX178" s="3"/>
      <c r="AY178" s="3"/>
      <c r="AZ178" s="3"/>
      <c r="BA178" s="3"/>
      <c r="BB178" s="3"/>
      <c r="BC178" s="3"/>
    </row>
    <row r="179" spans="1:55" ht="14.25" customHeight="1">
      <c r="A179" s="3"/>
      <c r="B179" s="168"/>
      <c r="C179" s="164"/>
      <c r="D179" s="164"/>
      <c r="E179" s="164"/>
      <c r="F179" s="164"/>
      <c r="G179" s="164"/>
      <c r="H179" s="164"/>
      <c r="I179" s="164"/>
      <c r="J179" s="166"/>
      <c r="K179" s="3"/>
      <c r="L179" s="3"/>
      <c r="M179" s="168"/>
      <c r="N179" s="164"/>
      <c r="O179" s="164"/>
      <c r="P179" s="164"/>
      <c r="Q179" s="164"/>
      <c r="R179" s="164"/>
      <c r="S179" s="164"/>
      <c r="T179" s="164"/>
      <c r="U179" s="166"/>
      <c r="V179" s="3"/>
      <c r="W179" s="3"/>
      <c r="X179" s="168"/>
      <c r="Y179" s="164"/>
      <c r="Z179" s="164"/>
      <c r="AA179" s="164"/>
      <c r="AB179" s="164"/>
      <c r="AC179" s="164"/>
      <c r="AD179" s="164"/>
      <c r="AE179" s="164"/>
      <c r="AF179" s="166"/>
      <c r="AG179" s="3"/>
      <c r="AH179" s="3"/>
      <c r="AI179" s="168"/>
      <c r="AJ179" s="164"/>
      <c r="AK179" s="164"/>
      <c r="AL179" s="164"/>
      <c r="AM179" s="164"/>
      <c r="AN179" s="164"/>
      <c r="AO179" s="164"/>
      <c r="AP179" s="164"/>
      <c r="AQ179" s="166"/>
      <c r="AR179" s="3"/>
      <c r="AS179" s="3"/>
      <c r="AT179" s="3"/>
      <c r="AU179" s="3"/>
      <c r="AV179" s="3"/>
      <c r="AW179" s="26"/>
      <c r="AX179" s="3"/>
      <c r="AY179" s="3"/>
      <c r="AZ179" s="3"/>
      <c r="BA179" s="3"/>
      <c r="BB179" s="3"/>
      <c r="BC179" s="3"/>
    </row>
    <row r="180" spans="1:55" ht="14.25" customHeight="1">
      <c r="A180" s="3"/>
      <c r="B180" s="169"/>
      <c r="C180" s="170"/>
      <c r="D180" s="170"/>
      <c r="E180" s="170"/>
      <c r="F180" s="170"/>
      <c r="G180" s="170"/>
      <c r="H180" s="170"/>
      <c r="I180" s="170"/>
      <c r="J180" s="171"/>
      <c r="K180" s="3"/>
      <c r="L180" s="3"/>
      <c r="M180" s="169"/>
      <c r="N180" s="170"/>
      <c r="O180" s="170"/>
      <c r="P180" s="170"/>
      <c r="Q180" s="170"/>
      <c r="R180" s="170"/>
      <c r="S180" s="170"/>
      <c r="T180" s="170"/>
      <c r="U180" s="171"/>
      <c r="V180" s="3"/>
      <c r="W180" s="3"/>
      <c r="X180" s="169"/>
      <c r="Y180" s="170"/>
      <c r="Z180" s="170"/>
      <c r="AA180" s="170"/>
      <c r="AB180" s="170"/>
      <c r="AC180" s="170"/>
      <c r="AD180" s="170"/>
      <c r="AE180" s="170"/>
      <c r="AF180" s="171"/>
      <c r="AG180" s="3"/>
      <c r="AH180" s="3"/>
      <c r="AI180" s="169"/>
      <c r="AJ180" s="170"/>
      <c r="AK180" s="170"/>
      <c r="AL180" s="170"/>
      <c r="AM180" s="170"/>
      <c r="AN180" s="170"/>
      <c r="AO180" s="170"/>
      <c r="AP180" s="170"/>
      <c r="AQ180" s="171"/>
      <c r="AR180" s="3"/>
      <c r="AS180" s="3"/>
      <c r="AT180" s="3"/>
      <c r="AU180" s="3"/>
      <c r="AV180" s="3"/>
      <c r="AW180" s="26"/>
      <c r="AX180" s="3"/>
      <c r="AY180" s="3"/>
      <c r="AZ180" s="3"/>
      <c r="BA180" s="3"/>
      <c r="BB180" s="3"/>
      <c r="BC180" s="3"/>
    </row>
    <row r="181" spans="1:55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26"/>
      <c r="AX181" s="3"/>
      <c r="AY181" s="3"/>
      <c r="AZ181" s="3"/>
      <c r="BA181" s="3"/>
      <c r="BB181" s="3"/>
      <c r="BC181" s="3"/>
    </row>
    <row r="182" spans="1:55" ht="14.25" customHeight="1">
      <c r="A182" s="3"/>
      <c r="B182" s="3" t="s">
        <v>148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 t="s">
        <v>149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5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5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26"/>
      <c r="AX182" s="3"/>
      <c r="AY182" s="3"/>
      <c r="AZ182" s="3"/>
      <c r="BA182" s="3"/>
      <c r="BB182" s="3"/>
      <c r="BC182" s="3"/>
    </row>
    <row r="183" spans="1:55" ht="15" customHeight="1">
      <c r="A183" s="3"/>
      <c r="B183" s="167" t="e">
        <f>#REF!</f>
        <v>#REF!</v>
      </c>
      <c r="C183" s="160"/>
      <c r="D183" s="160"/>
      <c r="E183" s="160"/>
      <c r="F183" s="160"/>
      <c r="G183" s="160"/>
      <c r="H183" s="160"/>
      <c r="I183" s="160"/>
      <c r="J183" s="162"/>
      <c r="K183" s="3"/>
      <c r="L183" s="3"/>
      <c r="M183" s="180" t="e">
        <f>#REF!</f>
        <v>#REF!</v>
      </c>
      <c r="N183" s="160"/>
      <c r="O183" s="160"/>
      <c r="P183" s="160"/>
      <c r="Q183" s="160"/>
      <c r="R183" s="160"/>
      <c r="S183" s="160"/>
      <c r="T183" s="160"/>
      <c r="U183" s="162"/>
      <c r="V183" s="3"/>
      <c r="W183" s="3"/>
      <c r="X183" s="19"/>
      <c r="Y183" s="19"/>
      <c r="Z183" s="19"/>
      <c r="AA183" s="19"/>
      <c r="AB183" s="19"/>
      <c r="AC183" s="19"/>
      <c r="AD183" s="19"/>
      <c r="AE183" s="19"/>
      <c r="AF183" s="19"/>
      <c r="AG183" s="3"/>
      <c r="AH183" s="3"/>
      <c r="AI183" s="29"/>
      <c r="AJ183" s="29"/>
      <c r="AK183" s="29"/>
      <c r="AL183" s="29"/>
      <c r="AM183" s="29"/>
      <c r="AN183" s="29"/>
      <c r="AO183" s="29"/>
      <c r="AP183" s="29"/>
      <c r="AQ183" s="29"/>
      <c r="AR183" s="3"/>
      <c r="AS183" s="3"/>
      <c r="AT183" s="3"/>
      <c r="AU183" s="3"/>
      <c r="AV183" s="3"/>
      <c r="AW183" s="26"/>
      <c r="AX183" s="3"/>
      <c r="AY183" s="3"/>
      <c r="AZ183" s="3"/>
      <c r="BA183" s="3"/>
      <c r="BB183" s="3"/>
      <c r="BC183" s="3"/>
    </row>
    <row r="184" spans="1:55" ht="15" customHeight="1">
      <c r="A184" s="3"/>
      <c r="B184" s="168"/>
      <c r="C184" s="164"/>
      <c r="D184" s="164"/>
      <c r="E184" s="164"/>
      <c r="F184" s="164"/>
      <c r="G184" s="164"/>
      <c r="H184" s="164"/>
      <c r="I184" s="164"/>
      <c r="J184" s="166"/>
      <c r="K184" s="3"/>
      <c r="L184" s="3"/>
      <c r="M184" s="168"/>
      <c r="N184" s="164"/>
      <c r="O184" s="164"/>
      <c r="P184" s="164"/>
      <c r="Q184" s="164"/>
      <c r="R184" s="164"/>
      <c r="S184" s="164"/>
      <c r="T184" s="164"/>
      <c r="U184" s="166"/>
      <c r="V184" s="3"/>
      <c r="W184" s="3"/>
      <c r="X184" s="19"/>
      <c r="Y184" s="19"/>
      <c r="Z184" s="19"/>
      <c r="AA184" s="19"/>
      <c r="AB184" s="19"/>
      <c r="AC184" s="19"/>
      <c r="AD184" s="19"/>
      <c r="AE184" s="19"/>
      <c r="AF184" s="19"/>
      <c r="AG184" s="3"/>
      <c r="AH184" s="3"/>
      <c r="AI184" s="29"/>
      <c r="AJ184" s="29"/>
      <c r="AK184" s="29"/>
      <c r="AL184" s="29"/>
      <c r="AM184" s="29"/>
      <c r="AN184" s="29"/>
      <c r="AO184" s="29"/>
      <c r="AP184" s="29"/>
      <c r="AQ184" s="29"/>
      <c r="AR184" s="3"/>
      <c r="AS184" s="3"/>
      <c r="AT184" s="3"/>
      <c r="AU184" s="3"/>
      <c r="AV184" s="3"/>
      <c r="AW184" s="26"/>
      <c r="AX184" s="3"/>
      <c r="AY184" s="3"/>
      <c r="AZ184" s="3"/>
      <c r="BA184" s="3"/>
      <c r="BB184" s="3"/>
      <c r="BC184" s="3"/>
    </row>
    <row r="185" spans="1:55" ht="15" customHeight="1">
      <c r="A185" s="3"/>
      <c r="B185" s="169"/>
      <c r="C185" s="170"/>
      <c r="D185" s="170"/>
      <c r="E185" s="170"/>
      <c r="F185" s="170"/>
      <c r="G185" s="170"/>
      <c r="H185" s="170"/>
      <c r="I185" s="170"/>
      <c r="J185" s="171"/>
      <c r="K185" s="3"/>
      <c r="L185" s="3"/>
      <c r="M185" s="169"/>
      <c r="N185" s="170"/>
      <c r="O185" s="170"/>
      <c r="P185" s="170"/>
      <c r="Q185" s="170"/>
      <c r="R185" s="170"/>
      <c r="S185" s="170"/>
      <c r="T185" s="170"/>
      <c r="U185" s="171"/>
      <c r="V185" s="3"/>
      <c r="W185" s="3"/>
      <c r="X185" s="19"/>
      <c r="Y185" s="19"/>
      <c r="Z185" s="19"/>
      <c r="AA185" s="19"/>
      <c r="AB185" s="19"/>
      <c r="AC185" s="19"/>
      <c r="AD185" s="19"/>
      <c r="AE185" s="19"/>
      <c r="AF185" s="19"/>
      <c r="AG185" s="3"/>
      <c r="AH185" s="3"/>
      <c r="AI185" s="29"/>
      <c r="AJ185" s="29"/>
      <c r="AK185" s="29"/>
      <c r="AL185" s="29"/>
      <c r="AM185" s="29"/>
      <c r="AN185" s="29"/>
      <c r="AO185" s="29"/>
      <c r="AP185" s="29"/>
      <c r="AQ185" s="29"/>
      <c r="AR185" s="3"/>
      <c r="AS185" s="3"/>
      <c r="AT185" s="3"/>
      <c r="AU185" s="3"/>
      <c r="AV185" s="3"/>
      <c r="AW185" s="26"/>
      <c r="AX185" s="3"/>
      <c r="AY185" s="3"/>
      <c r="AZ185" s="3"/>
      <c r="BA185" s="3"/>
      <c r="BB185" s="3"/>
      <c r="BC185" s="3"/>
    </row>
    <row r="186" spans="1:55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26"/>
      <c r="AX186" s="3"/>
      <c r="AY186" s="3"/>
      <c r="AZ186" s="3"/>
      <c r="BA186" s="3"/>
      <c r="BB186" s="3"/>
      <c r="BC186" s="3"/>
    </row>
    <row r="187" spans="1:55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26"/>
      <c r="AX187" s="3"/>
      <c r="AY187" s="3"/>
      <c r="AZ187" s="3"/>
      <c r="BA187" s="3"/>
      <c r="BB187" s="3"/>
      <c r="BC187" s="3"/>
    </row>
    <row r="188" spans="1:55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26"/>
      <c r="AX188" s="3"/>
      <c r="AY188" s="3"/>
      <c r="AZ188" s="3"/>
      <c r="BA188" s="3"/>
      <c r="BB188" s="3"/>
      <c r="BC188" s="3"/>
    </row>
    <row r="189" spans="1:55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26"/>
      <c r="AX189" s="3"/>
      <c r="AY189" s="3"/>
      <c r="AZ189" s="3"/>
      <c r="BA189" s="3"/>
      <c r="BB189" s="3"/>
      <c r="BC189" s="3"/>
    </row>
    <row r="190" spans="1:55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26"/>
      <c r="AX190" s="3"/>
      <c r="AY190" s="3"/>
      <c r="AZ190" s="3"/>
      <c r="BA190" s="3"/>
      <c r="BB190" s="3"/>
      <c r="BC190" s="3"/>
    </row>
    <row r="191" spans="1:55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26"/>
      <c r="AX191" s="3"/>
      <c r="AY191" s="3"/>
      <c r="AZ191" s="3"/>
      <c r="BA191" s="3"/>
      <c r="BB191" s="3"/>
      <c r="BC191" s="3"/>
    </row>
    <row r="192" spans="1:55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26"/>
      <c r="AX192" s="3"/>
      <c r="AY192" s="3"/>
      <c r="AZ192" s="3"/>
      <c r="BA192" s="3"/>
      <c r="BB192" s="3"/>
      <c r="BC192" s="3"/>
    </row>
    <row r="193" spans="1:55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26"/>
      <c r="AX193" s="3"/>
      <c r="AY193" s="3"/>
      <c r="AZ193" s="3"/>
      <c r="BA193" s="3"/>
      <c r="BB193" s="3"/>
      <c r="BC193" s="3"/>
    </row>
    <row r="194" spans="1:55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26"/>
      <c r="AX194" s="3"/>
      <c r="AY194" s="3"/>
      <c r="AZ194" s="3"/>
      <c r="BA194" s="3"/>
      <c r="BB194" s="3"/>
      <c r="BC194" s="3"/>
    </row>
    <row r="195" spans="1:5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26"/>
      <c r="AX195" s="3"/>
      <c r="AY195" s="3"/>
      <c r="AZ195" s="3"/>
      <c r="BA195" s="3"/>
      <c r="BB195" s="3"/>
      <c r="BC195" s="3"/>
    </row>
    <row r="196" spans="1:55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26"/>
      <c r="AX196" s="3"/>
      <c r="AY196" s="3"/>
      <c r="AZ196" s="3"/>
      <c r="BA196" s="3"/>
      <c r="BB196" s="3"/>
      <c r="BC196" s="3"/>
    </row>
    <row r="197" spans="1:55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26"/>
      <c r="AX197" s="3"/>
      <c r="AY197" s="3"/>
      <c r="AZ197" s="3"/>
      <c r="BA197" s="3"/>
      <c r="BB197" s="3"/>
      <c r="BC197" s="3"/>
    </row>
    <row r="198" spans="1:55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 t="s">
        <v>19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26"/>
      <c r="AX198" s="3"/>
      <c r="AY198" s="3"/>
      <c r="AZ198" s="3"/>
      <c r="BA198" s="3"/>
      <c r="BB198" s="3"/>
      <c r="BC198" s="3"/>
    </row>
    <row r="199" spans="1:55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26"/>
      <c r="AX199" s="3"/>
      <c r="AY199" s="3"/>
      <c r="AZ199" s="3"/>
      <c r="BA199" s="3"/>
      <c r="BB199" s="3"/>
      <c r="BC199" s="3"/>
    </row>
    <row r="200" spans="1:55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26"/>
      <c r="AX200" s="3"/>
      <c r="AY200" s="3"/>
      <c r="AZ200" s="3"/>
      <c r="BA200" s="3"/>
      <c r="BB200" s="3"/>
      <c r="BC200" s="3"/>
    </row>
    <row r="201" spans="1:55" ht="14.25" customHeight="1">
      <c r="A201" s="30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26"/>
      <c r="AX201" s="3"/>
      <c r="AY201" s="3"/>
      <c r="AZ201" s="3"/>
      <c r="BA201" s="3"/>
      <c r="BB201" s="3"/>
      <c r="BC201" s="3"/>
    </row>
    <row r="202" spans="1:55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26"/>
      <c r="AX202" s="3"/>
      <c r="AY202" s="3"/>
      <c r="AZ202" s="3"/>
      <c r="BA202" s="3"/>
      <c r="BB202" s="3"/>
      <c r="BC202" s="3"/>
    </row>
    <row r="203" spans="1:55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26"/>
      <c r="AX203" s="3"/>
      <c r="AY203" s="3"/>
      <c r="AZ203" s="3"/>
      <c r="BA203" s="3"/>
      <c r="BB203" s="3"/>
      <c r="BC203" s="3"/>
    </row>
    <row r="204" spans="1:55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26"/>
      <c r="AX204" s="3"/>
      <c r="AY204" s="3"/>
      <c r="AZ204" s="3"/>
      <c r="BA204" s="3"/>
      <c r="BB204" s="3"/>
      <c r="BC204" s="3"/>
    </row>
    <row r="205" spans="1:5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26"/>
      <c r="AX205" s="3"/>
      <c r="AY205" s="3"/>
      <c r="AZ205" s="3"/>
      <c r="BA205" s="3"/>
      <c r="BB205" s="3"/>
      <c r="BC205" s="3"/>
    </row>
    <row r="206" spans="1:55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26"/>
      <c r="AX206" s="3"/>
      <c r="AY206" s="3"/>
      <c r="AZ206" s="3"/>
      <c r="BA206" s="3"/>
      <c r="BB206" s="3"/>
      <c r="BC206" s="3"/>
    </row>
    <row r="207" spans="1:55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26"/>
      <c r="AX207" s="3"/>
      <c r="AY207" s="3"/>
      <c r="AZ207" s="3"/>
      <c r="BA207" s="3"/>
      <c r="BB207" s="3"/>
      <c r="BC207" s="3"/>
    </row>
    <row r="208" spans="1:55" ht="14.25" customHeight="1">
      <c r="A208" s="3"/>
      <c r="B208" s="5" t="s">
        <v>150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5" t="s">
        <v>151</v>
      </c>
      <c r="AL208" s="5"/>
      <c r="AM208" s="5"/>
      <c r="AN208" s="5"/>
      <c r="AO208" s="5"/>
      <c r="AP208" s="173">
        <v>2020</v>
      </c>
      <c r="AQ208" s="164"/>
      <c r="AR208" s="164"/>
      <c r="AS208" s="3"/>
      <c r="AT208" s="3"/>
      <c r="AU208" s="3"/>
      <c r="AV208" s="3"/>
      <c r="AW208" s="26"/>
      <c r="AX208" s="3"/>
      <c r="AY208" s="3"/>
      <c r="AZ208" s="3"/>
      <c r="BA208" s="3"/>
      <c r="BB208" s="3"/>
      <c r="BC208" s="3"/>
    </row>
    <row r="209" spans="1:55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26"/>
      <c r="AX209" s="3"/>
      <c r="AY209" s="3"/>
      <c r="AZ209" s="3"/>
      <c r="BA209" s="3"/>
      <c r="BB209" s="3"/>
      <c r="BC209" s="3"/>
    </row>
    <row r="210" spans="1:55" ht="14.25" customHeight="1">
      <c r="A210" s="3"/>
      <c r="B210" s="5" t="s">
        <v>152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26"/>
      <c r="AX210" s="3"/>
      <c r="AY210" s="3"/>
      <c r="AZ210" s="3"/>
      <c r="BA210" s="3"/>
      <c r="BB210" s="3"/>
      <c r="BC210" s="3"/>
    </row>
    <row r="211" spans="1:55" ht="14.25" customHeight="1">
      <c r="A211" s="3"/>
      <c r="B211" s="3" t="s">
        <v>153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 t="s">
        <v>154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 t="s">
        <v>155</v>
      </c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 t="s">
        <v>127</v>
      </c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26"/>
      <c r="AX211" s="3"/>
      <c r="AY211" s="3"/>
      <c r="AZ211" s="3"/>
      <c r="BA211" s="3"/>
      <c r="BB211" s="3"/>
      <c r="BC211" s="3"/>
    </row>
    <row r="212" spans="1:55" ht="14.25" customHeight="1">
      <c r="A212" s="3"/>
      <c r="B212" s="167">
        <f>'CCM Viab NF'!N4</f>
        <v>539</v>
      </c>
      <c r="C212" s="160"/>
      <c r="D212" s="160"/>
      <c r="E212" s="160"/>
      <c r="F212" s="160"/>
      <c r="G212" s="160"/>
      <c r="H212" s="160"/>
      <c r="I212" s="160"/>
      <c r="J212" s="162"/>
      <c r="K212" s="3"/>
      <c r="L212" s="3"/>
      <c r="M212" s="167">
        <f>'CCM Viab NF'!N5</f>
        <v>52</v>
      </c>
      <c r="N212" s="160"/>
      <c r="O212" s="160"/>
      <c r="P212" s="160"/>
      <c r="Q212" s="160"/>
      <c r="R212" s="160"/>
      <c r="S212" s="160"/>
      <c r="T212" s="160"/>
      <c r="U212" s="162"/>
      <c r="V212" s="3"/>
      <c r="W212" s="3"/>
      <c r="X212" s="167">
        <f>'CCM Viab NF'!N6</f>
        <v>148</v>
      </c>
      <c r="Y212" s="160"/>
      <c r="Z212" s="160"/>
      <c r="AA212" s="160"/>
      <c r="AB212" s="160"/>
      <c r="AC212" s="160"/>
      <c r="AD212" s="160"/>
      <c r="AE212" s="160"/>
      <c r="AF212" s="162"/>
      <c r="AG212" s="3"/>
      <c r="AH212" s="3"/>
      <c r="AI212" s="167">
        <f>'CCM Viab NF'!N7</f>
        <v>339</v>
      </c>
      <c r="AJ212" s="160"/>
      <c r="AK212" s="160"/>
      <c r="AL212" s="160"/>
      <c r="AM212" s="160"/>
      <c r="AN212" s="160"/>
      <c r="AO212" s="160"/>
      <c r="AP212" s="160"/>
      <c r="AQ212" s="162"/>
      <c r="AR212" s="3"/>
      <c r="AS212" s="3"/>
      <c r="AT212" s="3"/>
      <c r="AU212" s="3"/>
      <c r="AV212" s="3"/>
      <c r="AW212" s="26"/>
      <c r="AX212" s="3"/>
      <c r="AY212" s="3"/>
      <c r="AZ212" s="3"/>
      <c r="BA212" s="3"/>
      <c r="BB212" s="3"/>
      <c r="BC212" s="3"/>
    </row>
    <row r="213" spans="1:55" ht="14.25" customHeight="1">
      <c r="A213" s="3"/>
      <c r="B213" s="168"/>
      <c r="C213" s="164"/>
      <c r="D213" s="164"/>
      <c r="E213" s="164"/>
      <c r="F213" s="164"/>
      <c r="G213" s="164"/>
      <c r="H213" s="164"/>
      <c r="I213" s="164"/>
      <c r="J213" s="166"/>
      <c r="K213" s="3"/>
      <c r="L213" s="3"/>
      <c r="M213" s="168"/>
      <c r="N213" s="164"/>
      <c r="O213" s="164"/>
      <c r="P213" s="164"/>
      <c r="Q213" s="164"/>
      <c r="R213" s="164"/>
      <c r="S213" s="164"/>
      <c r="T213" s="164"/>
      <c r="U213" s="166"/>
      <c r="V213" s="3"/>
      <c r="W213" s="3"/>
      <c r="X213" s="168"/>
      <c r="Y213" s="164"/>
      <c r="Z213" s="164"/>
      <c r="AA213" s="164"/>
      <c r="AB213" s="164"/>
      <c r="AC213" s="164"/>
      <c r="AD213" s="164"/>
      <c r="AE213" s="164"/>
      <c r="AF213" s="166"/>
      <c r="AG213" s="3"/>
      <c r="AH213" s="3"/>
      <c r="AI213" s="168"/>
      <c r="AJ213" s="164"/>
      <c r="AK213" s="164"/>
      <c r="AL213" s="164"/>
      <c r="AM213" s="164"/>
      <c r="AN213" s="164"/>
      <c r="AO213" s="164"/>
      <c r="AP213" s="164"/>
      <c r="AQ213" s="166"/>
      <c r="AR213" s="3"/>
      <c r="AS213" s="3"/>
      <c r="AT213" s="3"/>
      <c r="AU213" s="3"/>
      <c r="AV213" s="3"/>
      <c r="AW213" s="26"/>
      <c r="AX213" s="3"/>
      <c r="AY213" s="3"/>
      <c r="AZ213" s="3"/>
      <c r="BA213" s="3"/>
      <c r="BB213" s="3"/>
      <c r="BC213" s="3"/>
    </row>
    <row r="214" spans="1:55" ht="14.25" customHeight="1">
      <c r="A214" s="3"/>
      <c r="B214" s="169"/>
      <c r="C214" s="170"/>
      <c r="D214" s="170"/>
      <c r="E214" s="170"/>
      <c r="F214" s="170"/>
      <c r="G214" s="170"/>
      <c r="H214" s="170"/>
      <c r="I214" s="170"/>
      <c r="J214" s="171"/>
      <c r="K214" s="3"/>
      <c r="L214" s="3"/>
      <c r="M214" s="169"/>
      <c r="N214" s="170"/>
      <c r="O214" s="170"/>
      <c r="P214" s="170"/>
      <c r="Q214" s="170"/>
      <c r="R214" s="170"/>
      <c r="S214" s="170"/>
      <c r="T214" s="170"/>
      <c r="U214" s="171"/>
      <c r="V214" s="3"/>
      <c r="W214" s="3"/>
      <c r="X214" s="169"/>
      <c r="Y214" s="170"/>
      <c r="Z214" s="170"/>
      <c r="AA214" s="170"/>
      <c r="AB214" s="170"/>
      <c r="AC214" s="170"/>
      <c r="AD214" s="170"/>
      <c r="AE214" s="170"/>
      <c r="AF214" s="171"/>
      <c r="AG214" s="3"/>
      <c r="AH214" s="3"/>
      <c r="AI214" s="169"/>
      <c r="AJ214" s="170"/>
      <c r="AK214" s="170"/>
      <c r="AL214" s="170"/>
      <c r="AM214" s="170"/>
      <c r="AN214" s="170"/>
      <c r="AO214" s="170"/>
      <c r="AP214" s="170"/>
      <c r="AQ214" s="171"/>
      <c r="AR214" s="3"/>
      <c r="AS214" s="3"/>
      <c r="AT214" s="3"/>
      <c r="AU214" s="3"/>
      <c r="AV214" s="3"/>
      <c r="AW214" s="26"/>
      <c r="AX214" s="3"/>
      <c r="AY214" s="3"/>
      <c r="AZ214" s="3"/>
      <c r="BA214" s="3"/>
      <c r="BB214" s="3"/>
      <c r="BC214" s="3"/>
    </row>
    <row r="215" spans="1:5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26"/>
      <c r="AX215" s="3"/>
      <c r="AY215" s="3"/>
      <c r="AZ215" s="3"/>
      <c r="BA215" s="3"/>
      <c r="BB215" s="3"/>
      <c r="BC215" s="3"/>
    </row>
    <row r="216" spans="1:55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26"/>
      <c r="AX216" s="3"/>
      <c r="AY216" s="3"/>
      <c r="AZ216" s="3"/>
      <c r="BA216" s="3"/>
      <c r="BB216" s="3"/>
      <c r="BC216" s="3"/>
    </row>
    <row r="217" spans="1:55" ht="14.25" customHeight="1">
      <c r="A217" s="3"/>
      <c r="B217" s="5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26"/>
      <c r="AX217" s="3"/>
      <c r="AY217" s="3"/>
      <c r="AZ217" s="3"/>
      <c r="BA217" s="3"/>
      <c r="BB217" s="3"/>
      <c r="BC217" s="3"/>
    </row>
    <row r="218" spans="1:55" ht="1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26"/>
      <c r="AX218" s="3"/>
      <c r="AY218" s="3"/>
      <c r="AZ218" s="3"/>
      <c r="BA218" s="3"/>
      <c r="BB218" s="3"/>
      <c r="BC218" s="3"/>
    </row>
    <row r="219" spans="1:55" ht="1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18"/>
      <c r="AJ219" s="18"/>
      <c r="AK219" s="18"/>
      <c r="AL219" s="18"/>
      <c r="AM219" s="18"/>
      <c r="AN219" s="18"/>
      <c r="AO219" s="18"/>
      <c r="AP219" s="18"/>
      <c r="AQ219" s="18"/>
      <c r="AR219" s="3"/>
      <c r="AS219" s="3"/>
      <c r="AT219" s="3"/>
      <c r="AU219" s="3"/>
      <c r="AV219" s="3"/>
      <c r="AW219" s="26"/>
      <c r="AX219" s="3"/>
      <c r="AY219" s="3"/>
      <c r="AZ219" s="3"/>
      <c r="BA219" s="3"/>
      <c r="BB219" s="3"/>
      <c r="BC219" s="3"/>
    </row>
    <row r="220" spans="1:55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18"/>
      <c r="AJ220" s="18"/>
      <c r="AK220" s="18"/>
      <c r="AL220" s="18"/>
      <c r="AM220" s="18"/>
      <c r="AN220" s="18"/>
      <c r="AO220" s="18"/>
      <c r="AP220" s="18"/>
      <c r="AQ220" s="18"/>
      <c r="AR220" s="3"/>
      <c r="AS220" s="3"/>
      <c r="AT220" s="3"/>
      <c r="AU220" s="3"/>
      <c r="AV220" s="3"/>
      <c r="AW220" s="26"/>
      <c r="AX220" s="3"/>
      <c r="AY220" s="3"/>
      <c r="AZ220" s="3"/>
      <c r="BA220" s="3"/>
      <c r="BB220" s="3"/>
      <c r="BC220" s="3"/>
    </row>
    <row r="221" spans="1:55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18"/>
      <c r="AJ221" s="18"/>
      <c r="AK221" s="18"/>
      <c r="AL221" s="18"/>
      <c r="AM221" s="18"/>
      <c r="AN221" s="18"/>
      <c r="AO221" s="18"/>
      <c r="AP221" s="18"/>
      <c r="AQ221" s="18"/>
      <c r="AR221" s="3"/>
      <c r="AS221" s="3"/>
      <c r="AT221" s="3"/>
      <c r="AU221" s="3"/>
      <c r="AV221" s="3"/>
      <c r="AW221" s="26"/>
      <c r="AX221" s="3"/>
      <c r="AY221" s="3"/>
      <c r="AZ221" s="3"/>
      <c r="BA221" s="3"/>
      <c r="BB221" s="3"/>
      <c r="BC221" s="3"/>
    </row>
    <row r="222" spans="1:55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26"/>
      <c r="AX222" s="3"/>
      <c r="AY222" s="3"/>
      <c r="AZ222" s="3"/>
      <c r="BA222" s="3"/>
      <c r="BB222" s="3"/>
      <c r="BC222" s="3"/>
    </row>
    <row r="223" spans="1:55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26"/>
      <c r="AX223" s="3"/>
      <c r="AY223" s="3"/>
      <c r="AZ223" s="3"/>
      <c r="BA223" s="3"/>
      <c r="BB223" s="3"/>
      <c r="BC223" s="3"/>
    </row>
    <row r="224" spans="1:55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26"/>
      <c r="AX224" s="3"/>
      <c r="AY224" s="3"/>
      <c r="AZ224" s="3"/>
      <c r="BA224" s="3"/>
      <c r="BB224" s="3"/>
      <c r="BC224" s="3"/>
    </row>
    <row r="225" spans="1:5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26"/>
      <c r="AX225" s="3"/>
      <c r="AY225" s="3"/>
      <c r="AZ225" s="3"/>
      <c r="BA225" s="3"/>
      <c r="BB225" s="3"/>
      <c r="BC225" s="3"/>
    </row>
    <row r="226" spans="1:55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26"/>
      <c r="AX226" s="3"/>
      <c r="AY226" s="3"/>
      <c r="AZ226" s="3"/>
      <c r="BA226" s="3"/>
      <c r="BB226" s="3"/>
      <c r="BC226" s="3"/>
    </row>
    <row r="227" spans="1:55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26"/>
      <c r="AX227" s="3"/>
      <c r="AY227" s="3"/>
      <c r="AZ227" s="3"/>
      <c r="BA227" s="3"/>
      <c r="BB227" s="3"/>
      <c r="BC227" s="3"/>
    </row>
    <row r="228" spans="1:55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26"/>
      <c r="AX228" s="3"/>
      <c r="AY228" s="3"/>
      <c r="AZ228" s="3"/>
      <c r="BA228" s="3"/>
      <c r="BB228" s="3"/>
      <c r="BC228" s="3"/>
    </row>
    <row r="229" spans="1:55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26"/>
      <c r="AX229" s="3"/>
      <c r="AY229" s="3"/>
      <c r="AZ229" s="3"/>
      <c r="BA229" s="3"/>
      <c r="BB229" s="3"/>
      <c r="BC229" s="3"/>
    </row>
    <row r="230" spans="1:55" ht="1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26"/>
      <c r="AX230" s="3"/>
      <c r="AY230" s="3"/>
      <c r="AZ230" s="3"/>
      <c r="BA230" s="3"/>
      <c r="BB230" s="3"/>
      <c r="BC230" s="3"/>
    </row>
    <row r="231" spans="1:55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26"/>
      <c r="AX231" s="3"/>
      <c r="AY231" s="3"/>
      <c r="AZ231" s="3"/>
      <c r="BA231" s="3"/>
      <c r="BB231" s="3"/>
      <c r="BC231" s="3"/>
    </row>
    <row r="232" spans="1:55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26"/>
      <c r="AX232" s="3"/>
      <c r="AY232" s="3"/>
      <c r="AZ232" s="3"/>
      <c r="BA232" s="3"/>
      <c r="BB232" s="3"/>
      <c r="BC232" s="3"/>
    </row>
    <row r="233" spans="1:55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26"/>
      <c r="AX233" s="3"/>
      <c r="AY233" s="3"/>
      <c r="AZ233" s="3"/>
      <c r="BA233" s="3"/>
      <c r="BB233" s="3"/>
      <c r="BC233" s="3"/>
    </row>
    <row r="234" spans="1:55" ht="14.25" customHeight="1">
      <c r="A234" s="30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26"/>
      <c r="AX234" s="3"/>
      <c r="AY234" s="3"/>
      <c r="AZ234" s="3"/>
      <c r="BA234" s="3"/>
      <c r="BB234" s="3"/>
      <c r="BC234" s="3"/>
    </row>
    <row r="235" spans="1:5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26"/>
      <c r="AX235" s="3"/>
      <c r="AY235" s="3"/>
      <c r="AZ235" s="3"/>
      <c r="BA235" s="3"/>
      <c r="BB235" s="3"/>
      <c r="BC235" s="3"/>
    </row>
    <row r="236" spans="1:55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26"/>
      <c r="AX236" s="3"/>
      <c r="AY236" s="3"/>
      <c r="AZ236" s="3"/>
      <c r="BA236" s="3"/>
      <c r="BB236" s="3"/>
      <c r="BC236" s="3"/>
    </row>
    <row r="237" spans="1:55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26"/>
      <c r="AX237" s="3"/>
      <c r="AY237" s="3"/>
      <c r="AZ237" s="3"/>
      <c r="BA237" s="3"/>
      <c r="BB237" s="3"/>
      <c r="BC237" s="3"/>
    </row>
    <row r="238" spans="1:55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26"/>
      <c r="AX238" s="3"/>
      <c r="AY238" s="3"/>
      <c r="AZ238" s="3"/>
      <c r="BA238" s="3"/>
      <c r="BB238" s="3"/>
      <c r="BC238" s="3"/>
    </row>
    <row r="239" spans="1:55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26"/>
      <c r="AX239" s="3"/>
      <c r="AY239" s="3"/>
      <c r="AZ239" s="3"/>
      <c r="BA239" s="3"/>
      <c r="BB239" s="3"/>
      <c r="BC239" s="3"/>
    </row>
    <row r="240" spans="1:55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26"/>
      <c r="AX240" s="3"/>
      <c r="AY240" s="3"/>
      <c r="AZ240" s="3"/>
      <c r="BA240" s="3"/>
      <c r="BB240" s="3"/>
      <c r="BC240" s="3"/>
    </row>
    <row r="241" spans="1:55" ht="14.25" customHeight="1">
      <c r="A241" s="3"/>
      <c r="B241" s="5" t="s">
        <v>156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5" t="s">
        <v>151</v>
      </c>
      <c r="AL241" s="5"/>
      <c r="AM241" s="5"/>
      <c r="AN241" s="5"/>
      <c r="AO241" s="5"/>
      <c r="AP241" s="173">
        <v>2020</v>
      </c>
      <c r="AQ241" s="164"/>
      <c r="AR241" s="164"/>
      <c r="AS241" s="3"/>
      <c r="AT241" s="3"/>
      <c r="AU241" s="3"/>
      <c r="AV241" s="3"/>
      <c r="AW241" s="26"/>
      <c r="AX241" s="3"/>
      <c r="AY241" s="3"/>
      <c r="AZ241" s="3"/>
      <c r="BA241" s="3"/>
      <c r="BB241" s="3"/>
      <c r="BC241" s="3"/>
    </row>
    <row r="242" spans="1:55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26"/>
      <c r="AX242" s="3"/>
      <c r="AY242" s="3"/>
      <c r="AZ242" s="3"/>
      <c r="BA242" s="3"/>
      <c r="BB242" s="3"/>
      <c r="BC242" s="3"/>
    </row>
    <row r="243" spans="1:55" ht="14.25" customHeight="1">
      <c r="A243" s="3"/>
      <c r="B243" s="3" t="s">
        <v>157</v>
      </c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 t="s">
        <v>158</v>
      </c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 t="s">
        <v>159</v>
      </c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26"/>
      <c r="AX243" s="3"/>
      <c r="AY243" s="3"/>
      <c r="AZ243" s="3"/>
      <c r="BA243" s="3"/>
      <c r="BB243" s="3"/>
      <c r="BC243" s="3"/>
    </row>
    <row r="244" spans="1:55" ht="14.25" customHeight="1">
      <c r="A244" s="3"/>
      <c r="B244" s="167">
        <f>'CCM Viab NF'!N9</f>
        <v>437</v>
      </c>
      <c r="C244" s="160"/>
      <c r="D244" s="160"/>
      <c r="E244" s="160"/>
      <c r="F244" s="160"/>
      <c r="G244" s="160"/>
      <c r="H244" s="160"/>
      <c r="I244" s="160"/>
      <c r="J244" s="162"/>
      <c r="K244" s="3"/>
      <c r="L244" s="3"/>
      <c r="M244" s="167">
        <f>'CCM Viab NF'!N10</f>
        <v>1340</v>
      </c>
      <c r="N244" s="160"/>
      <c r="O244" s="160"/>
      <c r="P244" s="160"/>
      <c r="Q244" s="160"/>
      <c r="R244" s="160"/>
      <c r="S244" s="160"/>
      <c r="T244" s="160"/>
      <c r="U244" s="162"/>
      <c r="V244" s="3"/>
      <c r="W244" s="3"/>
      <c r="X244" s="167">
        <f>'CCM Viab NF'!N11</f>
        <v>185</v>
      </c>
      <c r="Y244" s="160"/>
      <c r="Z244" s="160"/>
      <c r="AA244" s="160"/>
      <c r="AB244" s="160"/>
      <c r="AC244" s="160"/>
      <c r="AD244" s="160"/>
      <c r="AE244" s="160"/>
      <c r="AF244" s="162"/>
      <c r="AG244" s="3"/>
      <c r="AH244" s="3"/>
      <c r="AI244" s="18"/>
      <c r="AJ244" s="18"/>
      <c r="AK244" s="18"/>
      <c r="AL244" s="18"/>
      <c r="AM244" s="18"/>
      <c r="AN244" s="18"/>
      <c r="AO244" s="18"/>
      <c r="AP244" s="18"/>
      <c r="AQ244" s="18"/>
      <c r="AR244" s="3"/>
      <c r="AS244" s="3"/>
      <c r="AT244" s="3"/>
      <c r="AU244" s="3"/>
      <c r="AV244" s="3"/>
      <c r="AW244" s="26"/>
      <c r="AX244" s="3"/>
      <c r="AY244" s="3"/>
      <c r="AZ244" s="3"/>
      <c r="BA244" s="3"/>
      <c r="BB244" s="3"/>
      <c r="BC244" s="3"/>
    </row>
    <row r="245" spans="1:55" ht="14.25" customHeight="1">
      <c r="A245" s="3"/>
      <c r="B245" s="168"/>
      <c r="C245" s="164"/>
      <c r="D245" s="164"/>
      <c r="E245" s="164"/>
      <c r="F245" s="164"/>
      <c r="G245" s="164"/>
      <c r="H245" s="164"/>
      <c r="I245" s="164"/>
      <c r="J245" s="166"/>
      <c r="K245" s="3"/>
      <c r="L245" s="3"/>
      <c r="M245" s="168"/>
      <c r="N245" s="164"/>
      <c r="O245" s="164"/>
      <c r="P245" s="164"/>
      <c r="Q245" s="164"/>
      <c r="R245" s="164"/>
      <c r="S245" s="164"/>
      <c r="T245" s="164"/>
      <c r="U245" s="166"/>
      <c r="V245" s="3"/>
      <c r="W245" s="3"/>
      <c r="X245" s="168"/>
      <c r="Y245" s="164"/>
      <c r="Z245" s="164"/>
      <c r="AA245" s="164"/>
      <c r="AB245" s="164"/>
      <c r="AC245" s="164"/>
      <c r="AD245" s="164"/>
      <c r="AE245" s="164"/>
      <c r="AF245" s="166"/>
      <c r="AG245" s="3"/>
      <c r="AH245" s="3"/>
      <c r="AI245" s="18"/>
      <c r="AJ245" s="18"/>
      <c r="AK245" s="18"/>
      <c r="AL245" s="18"/>
      <c r="AM245" s="18"/>
      <c r="AN245" s="18"/>
      <c r="AO245" s="18"/>
      <c r="AP245" s="18"/>
      <c r="AQ245" s="18"/>
      <c r="AR245" s="3"/>
      <c r="AS245" s="3"/>
      <c r="AT245" s="3"/>
      <c r="AU245" s="3"/>
      <c r="AV245" s="3"/>
      <c r="AW245" s="26"/>
      <c r="AX245" s="3"/>
      <c r="AY245" s="3"/>
      <c r="AZ245" s="3"/>
      <c r="BA245" s="3"/>
      <c r="BB245" s="3"/>
      <c r="BC245" s="3"/>
    </row>
    <row r="246" spans="1:55" ht="14.25" customHeight="1">
      <c r="A246" s="3"/>
      <c r="B246" s="169"/>
      <c r="C246" s="170"/>
      <c r="D246" s="170"/>
      <c r="E246" s="170"/>
      <c r="F246" s="170"/>
      <c r="G246" s="170"/>
      <c r="H246" s="170"/>
      <c r="I246" s="170"/>
      <c r="J246" s="171"/>
      <c r="K246" s="3"/>
      <c r="L246" s="3"/>
      <c r="M246" s="169"/>
      <c r="N246" s="170"/>
      <c r="O246" s="170"/>
      <c r="P246" s="170"/>
      <c r="Q246" s="170"/>
      <c r="R246" s="170"/>
      <c r="S246" s="170"/>
      <c r="T246" s="170"/>
      <c r="U246" s="171"/>
      <c r="V246" s="3"/>
      <c r="W246" s="3"/>
      <c r="X246" s="169"/>
      <c r="Y246" s="170"/>
      <c r="Z246" s="170"/>
      <c r="AA246" s="170"/>
      <c r="AB246" s="170"/>
      <c r="AC246" s="170"/>
      <c r="AD246" s="170"/>
      <c r="AE246" s="170"/>
      <c r="AF246" s="171"/>
      <c r="AG246" s="3"/>
      <c r="AH246" s="3"/>
      <c r="AI246" s="18"/>
      <c r="AJ246" s="18"/>
      <c r="AK246" s="18"/>
      <c r="AL246" s="18"/>
      <c r="AM246" s="18"/>
      <c r="AN246" s="18"/>
      <c r="AO246" s="18"/>
      <c r="AP246" s="18"/>
      <c r="AQ246" s="18"/>
      <c r="AR246" s="3"/>
      <c r="AS246" s="3"/>
      <c r="AT246" s="3"/>
      <c r="AU246" s="3"/>
      <c r="AV246" s="3"/>
      <c r="AW246" s="26"/>
      <c r="AX246" s="3"/>
      <c r="AY246" s="3"/>
      <c r="AZ246" s="3"/>
      <c r="BA246" s="3"/>
      <c r="BB246" s="3"/>
      <c r="BC246" s="3"/>
    </row>
    <row r="247" spans="1:55" ht="14.25" customHeight="1">
      <c r="A247" s="3"/>
      <c r="B247" s="18"/>
      <c r="C247" s="18"/>
      <c r="D247" s="18"/>
      <c r="E247" s="18"/>
      <c r="F247" s="18"/>
      <c r="G247" s="18"/>
      <c r="H247" s="18"/>
      <c r="I247" s="18"/>
      <c r="J247" s="18"/>
      <c r="K247" s="3"/>
      <c r="L247" s="3"/>
      <c r="M247" s="18"/>
      <c r="N247" s="18"/>
      <c r="O247" s="18"/>
      <c r="P247" s="18"/>
      <c r="Q247" s="18"/>
      <c r="R247" s="18"/>
      <c r="S247" s="18"/>
      <c r="T247" s="18"/>
      <c r="U247" s="18"/>
      <c r="V247" s="3"/>
      <c r="W247" s="3"/>
      <c r="X247" s="18"/>
      <c r="Y247" s="18"/>
      <c r="Z247" s="18"/>
      <c r="AA247" s="18"/>
      <c r="AB247" s="18"/>
      <c r="AC247" s="18"/>
      <c r="AD247" s="18"/>
      <c r="AE247" s="18"/>
      <c r="AF247" s="18"/>
      <c r="AG247" s="3"/>
      <c r="AH247" s="3"/>
      <c r="AI247" s="18"/>
      <c r="AJ247" s="18"/>
      <c r="AK247" s="18"/>
      <c r="AL247" s="18"/>
      <c r="AM247" s="18"/>
      <c r="AN247" s="18"/>
      <c r="AO247" s="18"/>
      <c r="AP247" s="18"/>
      <c r="AQ247" s="18"/>
      <c r="AR247" s="3"/>
      <c r="AS247" s="3"/>
      <c r="AT247" s="3"/>
      <c r="AU247" s="3"/>
      <c r="AV247" s="3"/>
      <c r="AW247" s="26"/>
      <c r="AX247" s="3"/>
      <c r="AY247" s="3"/>
      <c r="AZ247" s="3"/>
      <c r="BA247" s="3"/>
      <c r="BB247" s="3"/>
      <c r="BC247" s="3"/>
    </row>
    <row r="248" spans="1:55" ht="14.25" customHeight="1">
      <c r="A248" s="3"/>
      <c r="B248" s="18"/>
      <c r="C248" s="18"/>
      <c r="D248" s="18"/>
      <c r="E248" s="18"/>
      <c r="F248" s="18"/>
      <c r="G248" s="18"/>
      <c r="H248" s="18"/>
      <c r="I248" s="18"/>
      <c r="J248" s="18"/>
      <c r="K248" s="3"/>
      <c r="L248" s="3"/>
      <c r="M248" s="18"/>
      <c r="N248" s="18"/>
      <c r="O248" s="18"/>
      <c r="P248" s="18"/>
      <c r="Q248" s="18"/>
      <c r="R248" s="18"/>
      <c r="S248" s="18"/>
      <c r="T248" s="18"/>
      <c r="U248" s="18"/>
      <c r="V248" s="3"/>
      <c r="W248" s="3"/>
      <c r="X248" s="18"/>
      <c r="Y248" s="18"/>
      <c r="Z248" s="18"/>
      <c r="AA248" s="18"/>
      <c r="AB248" s="18"/>
      <c r="AC248" s="18"/>
      <c r="AD248" s="18"/>
      <c r="AE248" s="18"/>
      <c r="AF248" s="18"/>
      <c r="AG248" s="3"/>
      <c r="AH248" s="3"/>
      <c r="AI248" s="18"/>
      <c r="AJ248" s="18"/>
      <c r="AK248" s="18"/>
      <c r="AL248" s="18"/>
      <c r="AM248" s="18"/>
      <c r="AN248" s="18"/>
      <c r="AO248" s="18"/>
      <c r="AP248" s="18"/>
      <c r="AQ248" s="18"/>
      <c r="AR248" s="3"/>
      <c r="AS248" s="3"/>
      <c r="AT248" s="3"/>
      <c r="AU248" s="3"/>
      <c r="AV248" s="3"/>
      <c r="AW248" s="26"/>
      <c r="AX248" s="3"/>
      <c r="AY248" s="3"/>
      <c r="AZ248" s="3"/>
      <c r="BA248" s="3"/>
      <c r="BB248" s="3"/>
      <c r="BC248" s="3"/>
    </row>
    <row r="249" spans="1:55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26"/>
      <c r="AX249" s="3"/>
      <c r="AY249" s="3"/>
      <c r="AZ249" s="3"/>
      <c r="BA249" s="3"/>
      <c r="BB249" s="3"/>
      <c r="BC249" s="3"/>
    </row>
    <row r="250" spans="1:55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26"/>
      <c r="AX250" s="3"/>
      <c r="AY250" s="3"/>
      <c r="AZ250" s="3"/>
      <c r="BA250" s="3"/>
      <c r="BB250" s="3"/>
      <c r="BC250" s="3"/>
    </row>
    <row r="251" spans="1:55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26"/>
      <c r="AX251" s="3"/>
      <c r="AY251" s="3"/>
      <c r="AZ251" s="3"/>
      <c r="BA251" s="3"/>
      <c r="BB251" s="3"/>
      <c r="BC251" s="3"/>
    </row>
    <row r="252" spans="1:55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26"/>
      <c r="AX252" s="3"/>
      <c r="AY252" s="3"/>
      <c r="AZ252" s="3"/>
      <c r="BA252" s="3"/>
      <c r="BB252" s="3"/>
      <c r="BC252" s="3"/>
    </row>
    <row r="253" spans="1:55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26"/>
      <c r="AX253" s="3"/>
      <c r="AY253" s="3"/>
      <c r="AZ253" s="3"/>
      <c r="BA253" s="3"/>
      <c r="BB253" s="3"/>
      <c r="BC253" s="3"/>
    </row>
    <row r="254" spans="1:55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26"/>
      <c r="AX254" s="3"/>
      <c r="AY254" s="3"/>
      <c r="AZ254" s="3"/>
      <c r="BA254" s="3"/>
      <c r="BB254" s="3"/>
      <c r="BC254" s="3"/>
    </row>
    <row r="255" spans="1: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26"/>
      <c r="AX255" s="3"/>
      <c r="AY255" s="3"/>
      <c r="AZ255" s="3"/>
      <c r="BA255" s="3"/>
      <c r="BB255" s="3"/>
      <c r="BC255" s="3"/>
    </row>
    <row r="256" spans="1:55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26"/>
      <c r="AX256" s="3"/>
      <c r="AY256" s="3"/>
      <c r="AZ256" s="3"/>
      <c r="BA256" s="3"/>
      <c r="BB256" s="3"/>
      <c r="BC256" s="3"/>
    </row>
    <row r="257" spans="1:55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26"/>
      <c r="AX257" s="3"/>
      <c r="AY257" s="3"/>
      <c r="AZ257" s="3"/>
      <c r="BA257" s="3"/>
      <c r="BB257" s="3"/>
      <c r="BC257" s="3"/>
    </row>
    <row r="258" spans="1:55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26"/>
      <c r="AX258" s="3"/>
      <c r="AY258" s="3"/>
      <c r="AZ258" s="3"/>
      <c r="BA258" s="3"/>
      <c r="BB258" s="3"/>
      <c r="BC258" s="3"/>
    </row>
    <row r="259" spans="1:55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26"/>
      <c r="AX259" s="3"/>
      <c r="AY259" s="3"/>
      <c r="AZ259" s="3"/>
      <c r="BA259" s="3"/>
      <c r="BB259" s="3"/>
      <c r="BC259" s="3"/>
    </row>
    <row r="260" spans="1:55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26"/>
      <c r="AX260" s="3"/>
      <c r="AY260" s="3"/>
      <c r="AZ260" s="3"/>
      <c r="BA260" s="3"/>
      <c r="BB260" s="3"/>
      <c r="BC260" s="3"/>
    </row>
    <row r="261" spans="1:55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26"/>
      <c r="AX261" s="3"/>
      <c r="AY261" s="3"/>
      <c r="AZ261" s="3"/>
      <c r="BA261" s="3"/>
      <c r="BB261" s="3"/>
      <c r="BC261" s="3"/>
    </row>
    <row r="262" spans="1:55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26"/>
      <c r="AX262" s="3"/>
      <c r="AY262" s="3"/>
      <c r="AZ262" s="3"/>
      <c r="BA262" s="3"/>
      <c r="BB262" s="3"/>
      <c r="BC262" s="3"/>
    </row>
    <row r="263" spans="1:55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26"/>
      <c r="AX263" s="3"/>
      <c r="AY263" s="3"/>
      <c r="AZ263" s="3"/>
      <c r="BA263" s="3"/>
      <c r="BB263" s="3"/>
      <c r="BC263" s="3"/>
    </row>
    <row r="264" spans="1:55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 t="s">
        <v>19</v>
      </c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26"/>
      <c r="AX264" s="3"/>
      <c r="AY264" s="3"/>
      <c r="AZ264" s="3"/>
      <c r="BA264" s="3"/>
      <c r="BB264" s="3"/>
      <c r="BC264" s="3"/>
    </row>
    <row r="265" spans="1:5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26"/>
      <c r="AX265" s="3"/>
      <c r="AY265" s="3"/>
      <c r="AZ265" s="3"/>
      <c r="BA265" s="3"/>
      <c r="BB265" s="3"/>
      <c r="BC265" s="3"/>
    </row>
    <row r="266" spans="1:55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26"/>
      <c r="AX266" s="3"/>
      <c r="AY266" s="3"/>
      <c r="AZ266" s="3"/>
      <c r="BA266" s="3"/>
      <c r="BB266" s="3"/>
      <c r="BC266" s="3"/>
    </row>
    <row r="267" spans="1:55" ht="14.25" customHeight="1">
      <c r="A267" s="30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26"/>
      <c r="AX267" s="3"/>
      <c r="AY267" s="3"/>
      <c r="AZ267" s="3"/>
      <c r="BA267" s="3"/>
      <c r="BB267" s="3"/>
      <c r="BC267" s="3"/>
    </row>
    <row r="268" spans="1:55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26"/>
      <c r="AX268" s="3"/>
      <c r="AY268" s="3"/>
      <c r="AZ268" s="3"/>
      <c r="BA268" s="3"/>
      <c r="BB268" s="3"/>
      <c r="BC268" s="3"/>
    </row>
    <row r="269" spans="1:55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26"/>
      <c r="AX269" s="3"/>
      <c r="AY269" s="3"/>
      <c r="AZ269" s="3"/>
      <c r="BA269" s="3"/>
      <c r="BB269" s="3"/>
      <c r="BC269" s="3"/>
    </row>
    <row r="270" spans="1:55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26"/>
      <c r="AX270" s="3"/>
      <c r="AY270" s="3"/>
      <c r="AZ270" s="3"/>
      <c r="BA270" s="3"/>
      <c r="BB270" s="3"/>
      <c r="BC270" s="3"/>
    </row>
    <row r="271" spans="1:55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26"/>
      <c r="AX271" s="3"/>
      <c r="AY271" s="3"/>
      <c r="AZ271" s="3"/>
      <c r="BA271" s="3"/>
      <c r="BB271" s="3"/>
      <c r="BC271" s="3"/>
    </row>
    <row r="272" spans="1:55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26"/>
      <c r="AX272" s="3"/>
      <c r="AY272" s="3"/>
      <c r="AZ272" s="3"/>
      <c r="BA272" s="3"/>
      <c r="BB272" s="3"/>
      <c r="BC272" s="3"/>
    </row>
    <row r="273" spans="1:55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26"/>
      <c r="AX273" s="3"/>
      <c r="AY273" s="3"/>
      <c r="AZ273" s="3"/>
      <c r="BA273" s="3"/>
      <c r="BB273" s="3"/>
      <c r="BC273" s="3"/>
    </row>
    <row r="274" spans="1:55" ht="14.25" customHeight="1">
      <c r="A274" s="3"/>
      <c r="B274" s="5" t="s">
        <v>160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5" t="s">
        <v>151</v>
      </c>
      <c r="AL274" s="5"/>
      <c r="AM274" s="5"/>
      <c r="AN274" s="5"/>
      <c r="AO274" s="5"/>
      <c r="AP274" s="173">
        <v>2020</v>
      </c>
      <c r="AQ274" s="164"/>
      <c r="AR274" s="164"/>
      <c r="AS274" s="3"/>
      <c r="AT274" s="3"/>
      <c r="AU274" s="3"/>
      <c r="AV274" s="3"/>
      <c r="AW274" s="26"/>
      <c r="AX274" s="3"/>
      <c r="AY274" s="3"/>
      <c r="AZ274" s="3"/>
      <c r="BA274" s="3"/>
      <c r="BB274" s="3"/>
      <c r="BC274" s="3"/>
    </row>
    <row r="275" spans="1:5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26"/>
      <c r="AX275" s="3"/>
      <c r="AY275" s="3"/>
      <c r="AZ275" s="3"/>
      <c r="BA275" s="3"/>
      <c r="BB275" s="3"/>
      <c r="BC275" s="3"/>
    </row>
    <row r="276" spans="1:55" ht="14.25" customHeight="1">
      <c r="A276" s="3"/>
      <c r="B276" s="3" t="s">
        <v>161</v>
      </c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 t="s">
        <v>162</v>
      </c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 t="s">
        <v>142</v>
      </c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26"/>
      <c r="AX276" s="3"/>
      <c r="AY276" s="3"/>
      <c r="AZ276" s="3"/>
      <c r="BA276" s="3"/>
      <c r="BB276" s="3"/>
      <c r="BC276" s="3"/>
    </row>
    <row r="277" spans="1:55" ht="14.25" customHeight="1">
      <c r="A277" s="3"/>
      <c r="B277" s="167">
        <f>'CCM Viab NF'!N13</f>
        <v>402</v>
      </c>
      <c r="C277" s="160"/>
      <c r="D277" s="160"/>
      <c r="E277" s="160"/>
      <c r="F277" s="160"/>
      <c r="G277" s="160"/>
      <c r="H277" s="160"/>
      <c r="I277" s="160"/>
      <c r="J277" s="162"/>
      <c r="K277" s="3"/>
      <c r="L277" s="3"/>
      <c r="M277" s="167">
        <f>'CCM Viab NF'!N14</f>
        <v>705</v>
      </c>
      <c r="N277" s="160"/>
      <c r="O277" s="160"/>
      <c r="P277" s="160"/>
      <c r="Q277" s="160"/>
      <c r="R277" s="160"/>
      <c r="S277" s="160"/>
      <c r="T277" s="160"/>
      <c r="U277" s="162"/>
      <c r="V277" s="3"/>
      <c r="W277" s="3"/>
      <c r="X277" s="167">
        <f>'CCM Viab NF'!N15</f>
        <v>1107</v>
      </c>
      <c r="Y277" s="160"/>
      <c r="Z277" s="160"/>
      <c r="AA277" s="160"/>
      <c r="AB277" s="160"/>
      <c r="AC277" s="160"/>
      <c r="AD277" s="160"/>
      <c r="AE277" s="160"/>
      <c r="AF277" s="162"/>
      <c r="AG277" s="3"/>
      <c r="AH277" s="3"/>
      <c r="AI277" s="18"/>
      <c r="AJ277" s="18"/>
      <c r="AK277" s="18"/>
      <c r="AL277" s="18"/>
      <c r="AM277" s="18"/>
      <c r="AN277" s="18"/>
      <c r="AO277" s="18"/>
      <c r="AP277" s="18"/>
      <c r="AQ277" s="18"/>
      <c r="AR277" s="3"/>
      <c r="AS277" s="3"/>
      <c r="AT277" s="3"/>
      <c r="AU277" s="3"/>
      <c r="AV277" s="3"/>
      <c r="AW277" s="26"/>
      <c r="AX277" s="3"/>
      <c r="AY277" s="3"/>
      <c r="AZ277" s="3"/>
      <c r="BA277" s="3"/>
      <c r="BB277" s="3"/>
      <c r="BC277" s="3"/>
    </row>
    <row r="278" spans="1:55" ht="14.25" customHeight="1">
      <c r="A278" s="3"/>
      <c r="B278" s="168"/>
      <c r="C278" s="164"/>
      <c r="D278" s="164"/>
      <c r="E278" s="164"/>
      <c r="F278" s="164"/>
      <c r="G278" s="164"/>
      <c r="H278" s="164"/>
      <c r="I278" s="164"/>
      <c r="J278" s="166"/>
      <c r="K278" s="3"/>
      <c r="L278" s="3"/>
      <c r="M278" s="168"/>
      <c r="N278" s="164"/>
      <c r="O278" s="164"/>
      <c r="P278" s="164"/>
      <c r="Q278" s="164"/>
      <c r="R278" s="164"/>
      <c r="S278" s="164"/>
      <c r="T278" s="164"/>
      <c r="U278" s="166"/>
      <c r="V278" s="3"/>
      <c r="W278" s="3"/>
      <c r="X278" s="168"/>
      <c r="Y278" s="164"/>
      <c r="Z278" s="164"/>
      <c r="AA278" s="164"/>
      <c r="AB278" s="164"/>
      <c r="AC278" s="164"/>
      <c r="AD278" s="164"/>
      <c r="AE278" s="164"/>
      <c r="AF278" s="166"/>
      <c r="AG278" s="3"/>
      <c r="AH278" s="3"/>
      <c r="AI278" s="18"/>
      <c r="AJ278" s="18"/>
      <c r="AK278" s="18"/>
      <c r="AL278" s="18"/>
      <c r="AM278" s="18"/>
      <c r="AN278" s="18"/>
      <c r="AO278" s="18"/>
      <c r="AP278" s="18"/>
      <c r="AQ278" s="18"/>
      <c r="AR278" s="3"/>
      <c r="AS278" s="3"/>
      <c r="AT278" s="3"/>
      <c r="AU278" s="3"/>
      <c r="AV278" s="3"/>
      <c r="AW278" s="26"/>
      <c r="AX278" s="3"/>
      <c r="AY278" s="3"/>
      <c r="AZ278" s="3"/>
      <c r="BA278" s="3"/>
      <c r="BB278" s="3"/>
      <c r="BC278" s="3"/>
    </row>
    <row r="279" spans="1:55" ht="14.25" customHeight="1">
      <c r="A279" s="3"/>
      <c r="B279" s="169"/>
      <c r="C279" s="170"/>
      <c r="D279" s="170"/>
      <c r="E279" s="170"/>
      <c r="F279" s="170"/>
      <c r="G279" s="170"/>
      <c r="H279" s="170"/>
      <c r="I279" s="170"/>
      <c r="J279" s="171"/>
      <c r="K279" s="3"/>
      <c r="L279" s="3"/>
      <c r="M279" s="169"/>
      <c r="N279" s="170"/>
      <c r="O279" s="170"/>
      <c r="P279" s="170"/>
      <c r="Q279" s="170"/>
      <c r="R279" s="170"/>
      <c r="S279" s="170"/>
      <c r="T279" s="170"/>
      <c r="U279" s="171"/>
      <c r="V279" s="3"/>
      <c r="W279" s="3"/>
      <c r="X279" s="169"/>
      <c r="Y279" s="170"/>
      <c r="Z279" s="170"/>
      <c r="AA279" s="170"/>
      <c r="AB279" s="170"/>
      <c r="AC279" s="170"/>
      <c r="AD279" s="170"/>
      <c r="AE279" s="170"/>
      <c r="AF279" s="171"/>
      <c r="AG279" s="3"/>
      <c r="AH279" s="3"/>
      <c r="AI279" s="18"/>
      <c r="AJ279" s="18"/>
      <c r="AK279" s="18"/>
      <c r="AL279" s="18"/>
      <c r="AM279" s="18"/>
      <c r="AN279" s="18"/>
      <c r="AO279" s="18"/>
      <c r="AP279" s="18"/>
      <c r="AQ279" s="18"/>
      <c r="AR279" s="3"/>
      <c r="AS279" s="3"/>
      <c r="AT279" s="3"/>
      <c r="AU279" s="3"/>
      <c r="AV279" s="3"/>
      <c r="AW279" s="26"/>
      <c r="AX279" s="3"/>
      <c r="AY279" s="3"/>
      <c r="AZ279" s="3"/>
      <c r="BA279" s="3"/>
      <c r="BB279" s="3"/>
      <c r="BC279" s="3"/>
    </row>
    <row r="280" spans="1:55" ht="14.25" customHeight="1">
      <c r="A280" s="3"/>
      <c r="B280" s="18"/>
      <c r="C280" s="18"/>
      <c r="D280" s="18"/>
      <c r="E280" s="18"/>
      <c r="F280" s="18"/>
      <c r="G280" s="18"/>
      <c r="H280" s="18"/>
      <c r="I280" s="18"/>
      <c r="J280" s="18"/>
      <c r="K280" s="3"/>
      <c r="L280" s="3"/>
      <c r="M280" s="18"/>
      <c r="N280" s="18"/>
      <c r="O280" s="18"/>
      <c r="P280" s="18"/>
      <c r="Q280" s="18"/>
      <c r="R280" s="18"/>
      <c r="S280" s="18"/>
      <c r="T280" s="18"/>
      <c r="U280" s="18"/>
      <c r="V280" s="3"/>
      <c r="W280" s="3"/>
      <c r="X280" s="18"/>
      <c r="Y280" s="18"/>
      <c r="Z280" s="18"/>
      <c r="AA280" s="18"/>
      <c r="AB280" s="18"/>
      <c r="AC280" s="18"/>
      <c r="AD280" s="18"/>
      <c r="AE280" s="18"/>
      <c r="AF280" s="18"/>
      <c r="AG280" s="3"/>
      <c r="AH280" s="3"/>
      <c r="AI280" s="18"/>
      <c r="AJ280" s="18"/>
      <c r="AK280" s="18"/>
      <c r="AL280" s="18"/>
      <c r="AM280" s="18"/>
      <c r="AN280" s="18"/>
      <c r="AO280" s="18"/>
      <c r="AP280" s="18"/>
      <c r="AQ280" s="18"/>
      <c r="AR280" s="3"/>
      <c r="AS280" s="3"/>
      <c r="AT280" s="3"/>
      <c r="AU280" s="3"/>
      <c r="AV280" s="3"/>
      <c r="AW280" s="26"/>
      <c r="AX280" s="3"/>
      <c r="AY280" s="3"/>
      <c r="AZ280" s="3"/>
      <c r="BA280" s="3"/>
      <c r="BB280" s="3"/>
      <c r="BC280" s="3"/>
    </row>
    <row r="281" spans="1:55" ht="14.25" customHeight="1">
      <c r="A281" s="3"/>
      <c r="B281" s="18"/>
      <c r="C281" s="18"/>
      <c r="D281" s="18"/>
      <c r="E281" s="18"/>
      <c r="F281" s="18"/>
      <c r="G281" s="18"/>
      <c r="H281" s="18"/>
      <c r="I281" s="18"/>
      <c r="J281" s="18"/>
      <c r="K281" s="3"/>
      <c r="L281" s="3"/>
      <c r="M281" s="18"/>
      <c r="N281" s="18"/>
      <c r="O281" s="18"/>
      <c r="P281" s="18"/>
      <c r="Q281" s="18"/>
      <c r="R281" s="18"/>
      <c r="S281" s="18"/>
      <c r="T281" s="18"/>
      <c r="U281" s="18"/>
      <c r="V281" s="3"/>
      <c r="W281" s="3"/>
      <c r="X281" s="18"/>
      <c r="Y281" s="18"/>
      <c r="Z281" s="18"/>
      <c r="AA281" s="18"/>
      <c r="AB281" s="18"/>
      <c r="AC281" s="18"/>
      <c r="AD281" s="18"/>
      <c r="AE281" s="18"/>
      <c r="AF281" s="18"/>
      <c r="AG281" s="3"/>
      <c r="AH281" s="3"/>
      <c r="AI281" s="18"/>
      <c r="AJ281" s="18"/>
      <c r="AK281" s="18"/>
      <c r="AL281" s="18"/>
      <c r="AM281" s="18"/>
      <c r="AN281" s="18"/>
      <c r="AO281" s="18"/>
      <c r="AP281" s="18"/>
      <c r="AQ281" s="18"/>
      <c r="AR281" s="3"/>
      <c r="AS281" s="3"/>
      <c r="AT281" s="3"/>
      <c r="AU281" s="3"/>
      <c r="AV281" s="3"/>
      <c r="AW281" s="26"/>
      <c r="AX281" s="3"/>
      <c r="AY281" s="3"/>
      <c r="AZ281" s="3"/>
      <c r="BA281" s="3"/>
      <c r="BB281" s="3"/>
      <c r="BC281" s="3"/>
    </row>
    <row r="282" spans="1:55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26"/>
      <c r="AX282" s="3"/>
      <c r="AY282" s="3"/>
      <c r="AZ282" s="3"/>
      <c r="BA282" s="3"/>
      <c r="BB282" s="3"/>
      <c r="BC282" s="3"/>
    </row>
    <row r="283" spans="1:55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26"/>
      <c r="AX283" s="3"/>
      <c r="AY283" s="3"/>
      <c r="AZ283" s="3"/>
      <c r="BA283" s="3"/>
      <c r="BB283" s="3"/>
      <c r="BC283" s="3"/>
    </row>
    <row r="284" spans="1:55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26"/>
      <c r="AX284" s="3"/>
      <c r="AY284" s="3"/>
      <c r="AZ284" s="3"/>
      <c r="BA284" s="3"/>
      <c r="BB284" s="3"/>
      <c r="BC284" s="3"/>
    </row>
    <row r="285" spans="1:5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26"/>
      <c r="AX285" s="3"/>
      <c r="AY285" s="3"/>
      <c r="AZ285" s="3"/>
      <c r="BA285" s="3"/>
      <c r="BB285" s="3"/>
      <c r="BC285" s="3"/>
    </row>
    <row r="286" spans="1:55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26"/>
      <c r="AX286" s="3"/>
      <c r="AY286" s="3"/>
      <c r="AZ286" s="3"/>
      <c r="BA286" s="3"/>
      <c r="BB286" s="3"/>
      <c r="BC286" s="3"/>
    </row>
    <row r="287" spans="1:55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26"/>
      <c r="AX287" s="3"/>
      <c r="AY287" s="3"/>
      <c r="AZ287" s="3"/>
      <c r="BA287" s="3"/>
      <c r="BB287" s="3"/>
      <c r="BC287" s="3"/>
    </row>
    <row r="288" spans="1:55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26"/>
      <c r="AX288" s="3"/>
      <c r="AY288" s="3"/>
      <c r="AZ288" s="3"/>
      <c r="BA288" s="3"/>
      <c r="BB288" s="3"/>
      <c r="BC288" s="3"/>
    </row>
    <row r="289" spans="1:55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26"/>
      <c r="AX289" s="3"/>
      <c r="AY289" s="3"/>
      <c r="AZ289" s="3"/>
      <c r="BA289" s="3"/>
      <c r="BB289" s="3"/>
      <c r="BC289" s="3"/>
    </row>
    <row r="290" spans="1:55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26"/>
      <c r="AX290" s="3"/>
      <c r="AY290" s="3"/>
      <c r="AZ290" s="3"/>
      <c r="BA290" s="3"/>
      <c r="BB290" s="3"/>
      <c r="BC290" s="3"/>
    </row>
    <row r="291" spans="1:55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26"/>
      <c r="AX291" s="3"/>
      <c r="AY291" s="3"/>
      <c r="AZ291" s="3"/>
      <c r="BA291" s="3"/>
      <c r="BB291" s="3"/>
      <c r="BC291" s="3"/>
    </row>
    <row r="292" spans="1:55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26"/>
      <c r="AX292" s="3"/>
      <c r="AY292" s="3"/>
      <c r="AZ292" s="3"/>
      <c r="BA292" s="3"/>
      <c r="BB292" s="3"/>
      <c r="BC292" s="3"/>
    </row>
    <row r="293" spans="1:55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26"/>
      <c r="AX293" s="3"/>
      <c r="AY293" s="3"/>
      <c r="AZ293" s="3"/>
      <c r="BA293" s="3"/>
      <c r="BB293" s="3"/>
      <c r="BC293" s="3"/>
    </row>
    <row r="294" spans="1:55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26"/>
      <c r="AX294" s="3"/>
      <c r="AY294" s="3"/>
      <c r="AZ294" s="3"/>
      <c r="BA294" s="3"/>
      <c r="BB294" s="3"/>
      <c r="BC294" s="3"/>
    </row>
    <row r="295" spans="1:5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26"/>
      <c r="AX295" s="3"/>
      <c r="AY295" s="3"/>
      <c r="AZ295" s="3"/>
      <c r="BA295" s="3"/>
      <c r="BB295" s="3"/>
      <c r="BC295" s="3"/>
    </row>
    <row r="296" spans="1:55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26"/>
      <c r="AX296" s="3"/>
      <c r="AY296" s="3"/>
      <c r="AZ296" s="3"/>
      <c r="BA296" s="3"/>
      <c r="BB296" s="3"/>
      <c r="BC296" s="3"/>
    </row>
    <row r="297" spans="1:55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 t="s">
        <v>19</v>
      </c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26"/>
      <c r="AX297" s="3"/>
      <c r="AY297" s="3"/>
      <c r="AZ297" s="3"/>
      <c r="BA297" s="3"/>
      <c r="BB297" s="3"/>
      <c r="BC297" s="3"/>
    </row>
    <row r="298" spans="1:55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26"/>
      <c r="AX298" s="3"/>
      <c r="AY298" s="3"/>
      <c r="AZ298" s="3"/>
      <c r="BA298" s="3"/>
      <c r="BB298" s="3"/>
      <c r="BC298" s="3"/>
    </row>
    <row r="299" spans="1:55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26"/>
      <c r="AX299" s="3"/>
      <c r="AY299" s="3"/>
      <c r="AZ299" s="3"/>
      <c r="BA299" s="3"/>
      <c r="BB299" s="3"/>
      <c r="BC299" s="3"/>
    </row>
    <row r="300" spans="1:55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26"/>
      <c r="AX300" s="3"/>
      <c r="AY300" s="3"/>
      <c r="AZ300" s="3"/>
      <c r="BA300" s="3"/>
      <c r="BB300" s="3"/>
      <c r="BC300" s="3"/>
    </row>
    <row r="301" spans="1:55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26"/>
      <c r="AX301" s="3"/>
      <c r="AY301" s="3"/>
      <c r="AZ301" s="3"/>
      <c r="BA301" s="3"/>
      <c r="BB301" s="3"/>
      <c r="BC301" s="3"/>
    </row>
    <row r="302" spans="1:55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26"/>
      <c r="AX302" s="3"/>
      <c r="AY302" s="3"/>
      <c r="AZ302" s="3"/>
      <c r="BA302" s="3"/>
      <c r="BB302" s="3"/>
      <c r="BC302" s="3"/>
    </row>
    <row r="303" spans="1:55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26"/>
      <c r="AX303" s="3"/>
      <c r="AY303" s="3"/>
      <c r="AZ303" s="3"/>
      <c r="BA303" s="3"/>
      <c r="BB303" s="3"/>
      <c r="BC303" s="3"/>
    </row>
    <row r="304" spans="1:55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26"/>
      <c r="AX304" s="3"/>
      <c r="AY304" s="3"/>
      <c r="AZ304" s="3"/>
      <c r="BA304" s="3"/>
      <c r="BB304" s="3"/>
      <c r="BC304" s="3"/>
    </row>
    <row r="305" spans="1:5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26"/>
      <c r="AX305" s="3"/>
      <c r="AY305" s="3"/>
      <c r="AZ305" s="3"/>
      <c r="BA305" s="3"/>
      <c r="BB305" s="3"/>
      <c r="BC305" s="3"/>
    </row>
    <row r="306" spans="1:55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26"/>
      <c r="AX306" s="3"/>
      <c r="AY306" s="3"/>
      <c r="AZ306" s="3"/>
      <c r="BA306" s="3"/>
      <c r="BB306" s="3"/>
      <c r="BC306" s="3"/>
    </row>
    <row r="307" spans="1:55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26"/>
      <c r="AX307" s="3"/>
      <c r="AY307" s="3"/>
      <c r="AZ307" s="3"/>
      <c r="BA307" s="3"/>
      <c r="BB307" s="3"/>
      <c r="BC307" s="3"/>
    </row>
    <row r="308" spans="1:55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26"/>
      <c r="AX308" s="3"/>
      <c r="AY308" s="3"/>
      <c r="AZ308" s="3"/>
      <c r="BA308" s="3"/>
      <c r="BB308" s="3"/>
      <c r="BC308" s="3"/>
    </row>
    <row r="309" spans="1:55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26"/>
      <c r="AX309" s="3"/>
      <c r="AY309" s="3"/>
      <c r="AZ309" s="3"/>
      <c r="BA309" s="3"/>
      <c r="BB309" s="3"/>
      <c r="BC309" s="3"/>
    </row>
    <row r="310" spans="1:55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26"/>
      <c r="AX310" s="3"/>
      <c r="AY310" s="3"/>
      <c r="AZ310" s="3"/>
      <c r="BA310" s="3"/>
      <c r="BB310" s="3"/>
      <c r="BC310" s="3"/>
    </row>
    <row r="311" spans="1:55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26"/>
      <c r="AX311" s="3"/>
      <c r="AY311" s="3"/>
      <c r="AZ311" s="3"/>
      <c r="BA311" s="3"/>
      <c r="BB311" s="3"/>
      <c r="BC311" s="3"/>
    </row>
    <row r="312" spans="1:55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26"/>
      <c r="AX312" s="3"/>
      <c r="AY312" s="3"/>
      <c r="AZ312" s="3"/>
      <c r="BA312" s="3"/>
      <c r="BB312" s="3"/>
      <c r="BC312" s="3"/>
    </row>
    <row r="313" spans="1:55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26"/>
      <c r="AX313" s="3"/>
      <c r="AY313" s="3"/>
      <c r="AZ313" s="3"/>
      <c r="BA313" s="3"/>
      <c r="BB313" s="3"/>
      <c r="BC313" s="3"/>
    </row>
    <row r="314" spans="1:55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26"/>
      <c r="AX314" s="3"/>
      <c r="AY314" s="3"/>
      <c r="AZ314" s="3"/>
      <c r="BA314" s="3"/>
      <c r="BB314" s="3"/>
      <c r="BC314" s="3"/>
    </row>
    <row r="315" spans="1:5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26"/>
      <c r="AX315" s="3"/>
      <c r="AY315" s="3"/>
      <c r="AZ315" s="3"/>
      <c r="BA315" s="3"/>
      <c r="BB315" s="3"/>
      <c r="BC315" s="3"/>
    </row>
    <row r="316" spans="1:55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26"/>
      <c r="AX316" s="3"/>
      <c r="AY316" s="3"/>
      <c r="AZ316" s="3"/>
      <c r="BA316" s="3"/>
      <c r="BB316" s="3"/>
      <c r="BC316" s="3"/>
    </row>
    <row r="317" spans="1:55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26"/>
      <c r="AX317" s="3"/>
      <c r="AY317" s="3"/>
      <c r="AZ317" s="3"/>
      <c r="BA317" s="3"/>
      <c r="BB317" s="3"/>
      <c r="BC317" s="3"/>
    </row>
    <row r="318" spans="1:55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26"/>
      <c r="AX318" s="3"/>
      <c r="AY318" s="3"/>
      <c r="AZ318" s="3"/>
      <c r="BA318" s="3"/>
      <c r="BB318" s="3"/>
      <c r="BC318" s="3"/>
    </row>
    <row r="319" spans="1:55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26"/>
      <c r="AX319" s="3"/>
      <c r="AY319" s="3"/>
      <c r="AZ319" s="3"/>
      <c r="BA319" s="3"/>
      <c r="BB319" s="3"/>
      <c r="BC319" s="3"/>
    </row>
    <row r="320" spans="1:55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26"/>
      <c r="AX320" s="3"/>
      <c r="AY320" s="3"/>
      <c r="AZ320" s="3"/>
      <c r="BA320" s="3"/>
      <c r="BB320" s="3"/>
      <c r="BC320" s="3"/>
    </row>
    <row r="321" spans="1:55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26"/>
      <c r="AX321" s="3"/>
      <c r="AY321" s="3"/>
      <c r="AZ321" s="3"/>
      <c r="BA321" s="3"/>
      <c r="BB321" s="3"/>
      <c r="BC321" s="3"/>
    </row>
    <row r="322" spans="1:55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26"/>
      <c r="AX322" s="3"/>
      <c r="AY322" s="3"/>
      <c r="AZ322" s="3"/>
      <c r="BA322" s="3"/>
      <c r="BB322" s="3"/>
      <c r="BC322" s="3"/>
    </row>
    <row r="323" spans="1:55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26"/>
      <c r="AX323" s="3"/>
      <c r="AY323" s="3"/>
      <c r="AZ323" s="3"/>
      <c r="BA323" s="3"/>
      <c r="BB323" s="3"/>
      <c r="BC323" s="3"/>
    </row>
    <row r="324" spans="1:55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26"/>
      <c r="AX324" s="3"/>
      <c r="AY324" s="3"/>
      <c r="AZ324" s="3"/>
      <c r="BA324" s="3"/>
      <c r="BB324" s="3"/>
      <c r="BC324" s="3"/>
    </row>
    <row r="325" spans="1:5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26"/>
      <c r="AX325" s="3"/>
      <c r="AY325" s="3"/>
      <c r="AZ325" s="3"/>
      <c r="BA325" s="3"/>
      <c r="BB325" s="3"/>
      <c r="BC325" s="3"/>
    </row>
    <row r="326" spans="1:55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26"/>
      <c r="AX326" s="3"/>
      <c r="AY326" s="3"/>
      <c r="AZ326" s="3"/>
      <c r="BA326" s="3"/>
      <c r="BB326" s="3"/>
      <c r="BC326" s="3"/>
    </row>
    <row r="327" spans="1:55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26"/>
      <c r="AX327" s="3"/>
      <c r="AY327" s="3"/>
      <c r="AZ327" s="3"/>
      <c r="BA327" s="3"/>
      <c r="BB327" s="3"/>
      <c r="BC327" s="3"/>
    </row>
    <row r="328" spans="1:55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26"/>
      <c r="AX328" s="3"/>
      <c r="AY328" s="3"/>
      <c r="AZ328" s="3"/>
      <c r="BA328" s="3"/>
      <c r="BB328" s="3"/>
      <c r="BC328" s="3"/>
    </row>
    <row r="329" spans="1:55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26"/>
      <c r="AX329" s="3"/>
      <c r="AY329" s="3"/>
      <c r="AZ329" s="3"/>
      <c r="BA329" s="3"/>
      <c r="BB329" s="3"/>
      <c r="BC329" s="3"/>
    </row>
    <row r="330" spans="1:55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26"/>
      <c r="AX330" s="3"/>
      <c r="AY330" s="3"/>
      <c r="AZ330" s="3"/>
      <c r="BA330" s="3"/>
      <c r="BB330" s="3"/>
      <c r="BC330" s="3"/>
    </row>
    <row r="331" spans="1:55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26"/>
      <c r="AX331" s="3"/>
      <c r="AY331" s="3"/>
      <c r="AZ331" s="3"/>
      <c r="BA331" s="3"/>
      <c r="BB331" s="3"/>
      <c r="BC331" s="3"/>
    </row>
    <row r="332" spans="1:55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26"/>
      <c r="AX332" s="3"/>
      <c r="AY332" s="3"/>
      <c r="AZ332" s="3"/>
      <c r="BA332" s="3"/>
      <c r="BB332" s="3"/>
      <c r="BC332" s="3"/>
    </row>
    <row r="333" spans="1:55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26"/>
      <c r="AX333" s="3"/>
      <c r="AY333" s="3"/>
      <c r="AZ333" s="3"/>
      <c r="BA333" s="3"/>
      <c r="BB333" s="3"/>
      <c r="BC333" s="3"/>
    </row>
    <row r="334" spans="1:55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26"/>
      <c r="AX334" s="3"/>
      <c r="AY334" s="3"/>
      <c r="AZ334" s="3"/>
      <c r="BA334" s="3"/>
      <c r="BB334" s="3"/>
      <c r="BC334" s="3"/>
    </row>
    <row r="335" spans="1:5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26"/>
      <c r="AX335" s="3"/>
      <c r="AY335" s="3"/>
      <c r="AZ335" s="3"/>
      <c r="BA335" s="3"/>
      <c r="BB335" s="3"/>
      <c r="BC335" s="3"/>
    </row>
    <row r="336" spans="1:55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26"/>
      <c r="AX336" s="3"/>
      <c r="AY336" s="3"/>
      <c r="AZ336" s="3"/>
      <c r="BA336" s="3"/>
      <c r="BB336" s="3"/>
      <c r="BC336" s="3"/>
    </row>
    <row r="337" spans="1:55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26"/>
      <c r="AX337" s="3"/>
      <c r="AY337" s="3"/>
      <c r="AZ337" s="3"/>
      <c r="BA337" s="3"/>
      <c r="BB337" s="3"/>
      <c r="BC337" s="3"/>
    </row>
    <row r="338" spans="1:55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26"/>
      <c r="AX338" s="3"/>
      <c r="AY338" s="3"/>
      <c r="AZ338" s="3"/>
      <c r="BA338" s="3"/>
      <c r="BB338" s="3"/>
      <c r="BC338" s="3"/>
    </row>
    <row r="339" spans="1:55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26"/>
      <c r="AX339" s="3"/>
      <c r="AY339" s="3"/>
      <c r="AZ339" s="3"/>
      <c r="BA339" s="3"/>
      <c r="BB339" s="3"/>
      <c r="BC339" s="3"/>
    </row>
    <row r="340" spans="1:55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26"/>
      <c r="AX340" s="3"/>
      <c r="AY340" s="3"/>
      <c r="AZ340" s="3"/>
      <c r="BA340" s="3"/>
      <c r="BB340" s="3"/>
      <c r="BC340" s="3"/>
    </row>
    <row r="341" spans="1:55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26"/>
      <c r="AX341" s="3"/>
      <c r="AY341" s="3"/>
      <c r="AZ341" s="3"/>
      <c r="BA341" s="3"/>
      <c r="BB341" s="3"/>
      <c r="BC341" s="3"/>
    </row>
    <row r="342" spans="1:55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26"/>
      <c r="AX342" s="3"/>
      <c r="AY342" s="3"/>
      <c r="AZ342" s="3"/>
      <c r="BA342" s="3"/>
      <c r="BB342" s="3"/>
      <c r="BC342" s="3"/>
    </row>
    <row r="343" spans="1:55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26"/>
      <c r="AX343" s="3"/>
      <c r="AY343" s="3"/>
      <c r="AZ343" s="3"/>
      <c r="BA343" s="3"/>
      <c r="BB343" s="3"/>
      <c r="BC343" s="3"/>
    </row>
    <row r="344" spans="1:55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26"/>
      <c r="AX344" s="3"/>
      <c r="AY344" s="3"/>
      <c r="AZ344" s="3"/>
      <c r="BA344" s="3"/>
      <c r="BB344" s="3"/>
      <c r="BC344" s="3"/>
    </row>
    <row r="345" spans="1:5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26"/>
      <c r="AX345" s="3"/>
      <c r="AY345" s="3"/>
      <c r="AZ345" s="3"/>
      <c r="BA345" s="3"/>
      <c r="BB345" s="3"/>
      <c r="BC345" s="3"/>
    </row>
    <row r="346" spans="1:55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26"/>
      <c r="AX346" s="3"/>
      <c r="AY346" s="3"/>
      <c r="AZ346" s="3"/>
      <c r="BA346" s="3"/>
      <c r="BB346" s="3"/>
      <c r="BC346" s="3"/>
    </row>
    <row r="347" spans="1:55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26"/>
      <c r="AX347" s="3"/>
      <c r="AY347" s="3"/>
      <c r="AZ347" s="3"/>
      <c r="BA347" s="3"/>
      <c r="BB347" s="3"/>
      <c r="BC347" s="3"/>
    </row>
    <row r="348" spans="1:55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26"/>
      <c r="AX348" s="3"/>
      <c r="AY348" s="3"/>
      <c r="AZ348" s="3"/>
      <c r="BA348" s="3"/>
      <c r="BB348" s="3"/>
      <c r="BC348" s="3"/>
    </row>
    <row r="349" spans="1:55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26"/>
      <c r="AX349" s="3"/>
      <c r="AY349" s="3"/>
      <c r="AZ349" s="3"/>
      <c r="BA349" s="3"/>
      <c r="BB349" s="3"/>
      <c r="BC349" s="3"/>
    </row>
    <row r="350" spans="1:55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26"/>
      <c r="AX350" s="3"/>
      <c r="AY350" s="3"/>
      <c r="AZ350" s="3"/>
      <c r="BA350" s="3"/>
      <c r="BB350" s="3"/>
      <c r="BC350" s="3"/>
    </row>
    <row r="351" spans="1:55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26"/>
      <c r="AX351" s="3"/>
      <c r="AY351" s="3"/>
      <c r="AZ351" s="3"/>
      <c r="BA351" s="3"/>
      <c r="BB351" s="3"/>
      <c r="BC351" s="3"/>
    </row>
    <row r="352" spans="1:55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26"/>
      <c r="AX352" s="3"/>
      <c r="AY352" s="3"/>
      <c r="AZ352" s="3"/>
      <c r="BA352" s="3"/>
      <c r="BB352" s="3"/>
      <c r="BC352" s="3"/>
    </row>
    <row r="353" spans="1:55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26"/>
      <c r="AX353" s="3"/>
      <c r="AY353" s="3"/>
      <c r="AZ353" s="3"/>
      <c r="BA353" s="3"/>
      <c r="BB353" s="3"/>
      <c r="BC353" s="3"/>
    </row>
    <row r="354" spans="1:55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26"/>
      <c r="AX354" s="3"/>
      <c r="AY354" s="3"/>
      <c r="AZ354" s="3"/>
      <c r="BA354" s="3"/>
      <c r="BB354" s="3"/>
      <c r="BC354" s="3"/>
    </row>
    <row r="355" spans="1: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26"/>
      <c r="AX355" s="3"/>
      <c r="AY355" s="3"/>
      <c r="AZ355" s="3"/>
      <c r="BA355" s="3"/>
      <c r="BB355" s="3"/>
      <c r="BC355" s="3"/>
    </row>
    <row r="356" spans="1:55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26"/>
      <c r="AX356" s="3"/>
      <c r="AY356" s="3"/>
      <c r="AZ356" s="3"/>
      <c r="BA356" s="3"/>
      <c r="BB356" s="3"/>
      <c r="BC356" s="3"/>
    </row>
    <row r="357" spans="1:55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26"/>
      <c r="AX357" s="3"/>
      <c r="AY357" s="3"/>
      <c r="AZ357" s="3"/>
      <c r="BA357" s="3"/>
      <c r="BB357" s="3"/>
      <c r="BC357" s="3"/>
    </row>
    <row r="358" spans="1:55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26"/>
      <c r="AX358" s="3"/>
      <c r="AY358" s="3"/>
      <c r="AZ358" s="3"/>
      <c r="BA358" s="3"/>
      <c r="BB358" s="3"/>
      <c r="BC358" s="3"/>
    </row>
    <row r="359" spans="1:55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26"/>
      <c r="AX359" s="3"/>
      <c r="AY359" s="3"/>
      <c r="AZ359" s="3"/>
      <c r="BA359" s="3"/>
      <c r="BB359" s="3"/>
      <c r="BC359" s="3"/>
    </row>
    <row r="360" spans="1:55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26"/>
      <c r="AX360" s="3"/>
      <c r="AY360" s="3"/>
      <c r="AZ360" s="3"/>
      <c r="BA360" s="3"/>
      <c r="BB360" s="3"/>
      <c r="BC360" s="3"/>
    </row>
    <row r="361" spans="1:55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26"/>
      <c r="AX361" s="3"/>
      <c r="AY361" s="3"/>
      <c r="AZ361" s="3"/>
      <c r="BA361" s="3"/>
      <c r="BB361" s="3"/>
      <c r="BC361" s="3"/>
    </row>
    <row r="362" spans="1:55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26"/>
      <c r="AX362" s="3"/>
      <c r="AY362" s="3"/>
      <c r="AZ362" s="3"/>
      <c r="BA362" s="3"/>
      <c r="BB362" s="3"/>
      <c r="BC362" s="3"/>
    </row>
    <row r="363" spans="1:55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26"/>
      <c r="AX363" s="3"/>
      <c r="AY363" s="3"/>
      <c r="AZ363" s="3"/>
      <c r="BA363" s="3"/>
      <c r="BB363" s="3"/>
      <c r="BC363" s="3"/>
    </row>
    <row r="364" spans="1:55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26"/>
      <c r="AX364" s="3"/>
      <c r="AY364" s="3"/>
      <c r="AZ364" s="3"/>
      <c r="BA364" s="3"/>
      <c r="BB364" s="3"/>
      <c r="BC364" s="3"/>
    </row>
    <row r="365" spans="1:5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26"/>
      <c r="AX365" s="3"/>
      <c r="AY365" s="3"/>
      <c r="AZ365" s="3"/>
      <c r="BA365" s="3"/>
      <c r="BB365" s="3"/>
      <c r="BC365" s="3"/>
    </row>
    <row r="366" spans="1:55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26"/>
      <c r="AX366" s="3"/>
      <c r="AY366" s="3"/>
      <c r="AZ366" s="3"/>
      <c r="BA366" s="3"/>
      <c r="BB366" s="3"/>
      <c r="BC366" s="3"/>
    </row>
    <row r="367" spans="1:55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26"/>
      <c r="AX367" s="3"/>
      <c r="AY367" s="3"/>
      <c r="AZ367" s="3"/>
      <c r="BA367" s="3"/>
      <c r="BB367" s="3"/>
      <c r="BC367" s="3"/>
    </row>
    <row r="368" spans="1:55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26"/>
      <c r="AX368" s="3"/>
      <c r="AY368" s="3"/>
      <c r="AZ368" s="3"/>
      <c r="BA368" s="3"/>
      <c r="BB368" s="3"/>
      <c r="BC368" s="3"/>
    </row>
    <row r="369" spans="1:55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26"/>
      <c r="AX369" s="3"/>
      <c r="AY369" s="3"/>
      <c r="AZ369" s="3"/>
      <c r="BA369" s="3"/>
      <c r="BB369" s="3"/>
      <c r="BC369" s="3"/>
    </row>
    <row r="370" spans="1:55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26"/>
      <c r="AX370" s="3"/>
      <c r="AY370" s="3"/>
      <c r="AZ370" s="3"/>
      <c r="BA370" s="3"/>
      <c r="BB370" s="3"/>
      <c r="BC370" s="3"/>
    </row>
    <row r="371" spans="1:55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26"/>
      <c r="AX371" s="3"/>
      <c r="AY371" s="3"/>
      <c r="AZ371" s="3"/>
      <c r="BA371" s="3"/>
      <c r="BB371" s="3"/>
      <c r="BC371" s="3"/>
    </row>
    <row r="372" spans="1:55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26"/>
      <c r="AX372" s="3"/>
      <c r="AY372" s="3"/>
      <c r="AZ372" s="3"/>
      <c r="BA372" s="3"/>
      <c r="BB372" s="3"/>
      <c r="BC372" s="3"/>
    </row>
    <row r="373" spans="1:55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26"/>
      <c r="AX373" s="3"/>
      <c r="AY373" s="3"/>
      <c r="AZ373" s="3"/>
      <c r="BA373" s="3"/>
      <c r="BB373" s="3"/>
      <c r="BC373" s="3"/>
    </row>
    <row r="374" spans="1:55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26"/>
      <c r="AX374" s="3"/>
      <c r="AY374" s="3"/>
      <c r="AZ374" s="3"/>
      <c r="BA374" s="3"/>
      <c r="BB374" s="3"/>
      <c r="BC374" s="3"/>
    </row>
    <row r="375" spans="1:5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26"/>
      <c r="AX375" s="3"/>
      <c r="AY375" s="3"/>
      <c r="AZ375" s="3"/>
      <c r="BA375" s="3"/>
      <c r="BB375" s="3"/>
      <c r="BC375" s="3"/>
    </row>
    <row r="376" spans="1:55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26"/>
      <c r="AX376" s="3"/>
      <c r="AY376" s="3"/>
      <c r="AZ376" s="3"/>
      <c r="BA376" s="3"/>
      <c r="BB376" s="3"/>
      <c r="BC376" s="3"/>
    </row>
    <row r="377" spans="1:55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26"/>
      <c r="AX377" s="3"/>
      <c r="AY377" s="3"/>
      <c r="AZ377" s="3"/>
      <c r="BA377" s="3"/>
      <c r="BB377" s="3"/>
      <c r="BC377" s="3"/>
    </row>
    <row r="378" spans="1:55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26"/>
      <c r="AX378" s="3"/>
      <c r="AY378" s="3"/>
      <c r="AZ378" s="3"/>
      <c r="BA378" s="3"/>
      <c r="BB378" s="3"/>
      <c r="BC378" s="3"/>
    </row>
    <row r="379" spans="1:55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26"/>
      <c r="AX379" s="3"/>
      <c r="AY379" s="3"/>
      <c r="AZ379" s="3"/>
      <c r="BA379" s="3"/>
      <c r="BB379" s="3"/>
      <c r="BC379" s="3"/>
    </row>
    <row r="380" spans="1:55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26"/>
      <c r="AX380" s="3"/>
      <c r="AY380" s="3"/>
      <c r="AZ380" s="3"/>
      <c r="BA380" s="3"/>
      <c r="BB380" s="3"/>
      <c r="BC380" s="3"/>
    </row>
    <row r="381" spans="1:55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26"/>
      <c r="AX381" s="3"/>
      <c r="AY381" s="3"/>
      <c r="AZ381" s="3"/>
      <c r="BA381" s="3"/>
      <c r="BB381" s="3"/>
      <c r="BC381" s="3"/>
    </row>
    <row r="382" spans="1:55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26"/>
      <c r="AX382" s="3"/>
      <c r="AY382" s="3"/>
      <c r="AZ382" s="3"/>
      <c r="BA382" s="3"/>
      <c r="BB382" s="3"/>
      <c r="BC382" s="3"/>
    </row>
    <row r="383" spans="1:55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26"/>
      <c r="AX383" s="3"/>
      <c r="AY383" s="3"/>
      <c r="AZ383" s="3"/>
      <c r="BA383" s="3"/>
      <c r="BB383" s="3"/>
      <c r="BC383" s="3"/>
    </row>
    <row r="384" spans="1:55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26"/>
      <c r="AX384" s="3"/>
      <c r="AY384" s="3"/>
      <c r="AZ384" s="3"/>
      <c r="BA384" s="3"/>
      <c r="BB384" s="3"/>
      <c r="BC384" s="3"/>
    </row>
    <row r="385" spans="1:5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26"/>
      <c r="AX385" s="3"/>
      <c r="AY385" s="3"/>
      <c r="AZ385" s="3"/>
      <c r="BA385" s="3"/>
      <c r="BB385" s="3"/>
      <c r="BC385" s="3"/>
    </row>
    <row r="386" spans="1:55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26"/>
      <c r="AX386" s="3"/>
      <c r="AY386" s="3"/>
      <c r="AZ386" s="3"/>
      <c r="BA386" s="3"/>
      <c r="BB386" s="3"/>
      <c r="BC386" s="3"/>
    </row>
    <row r="387" spans="1:55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26"/>
      <c r="AX387" s="3"/>
      <c r="AY387" s="3"/>
      <c r="AZ387" s="3"/>
      <c r="BA387" s="3"/>
      <c r="BB387" s="3"/>
      <c r="BC387" s="3"/>
    </row>
    <row r="388" spans="1:55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26"/>
      <c r="AX388" s="3"/>
      <c r="AY388" s="3"/>
      <c r="AZ388" s="3"/>
      <c r="BA388" s="3"/>
      <c r="BB388" s="3"/>
      <c r="BC388" s="3"/>
    </row>
    <row r="389" spans="1:55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26"/>
      <c r="AX389" s="3"/>
      <c r="AY389" s="3"/>
      <c r="AZ389" s="3"/>
      <c r="BA389" s="3"/>
      <c r="BB389" s="3"/>
      <c r="BC389" s="3"/>
    </row>
    <row r="390" spans="1:55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26"/>
      <c r="AX390" s="3"/>
      <c r="AY390" s="3"/>
      <c r="AZ390" s="3"/>
      <c r="BA390" s="3"/>
      <c r="BB390" s="3"/>
      <c r="BC390" s="3"/>
    </row>
    <row r="391" spans="1:55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26"/>
      <c r="AX391" s="3"/>
      <c r="AY391" s="3"/>
      <c r="AZ391" s="3"/>
      <c r="BA391" s="3"/>
      <c r="BB391" s="3"/>
      <c r="BC391" s="3"/>
    </row>
    <row r="392" spans="1:55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26"/>
      <c r="AX392" s="3"/>
      <c r="AY392" s="3"/>
      <c r="AZ392" s="3"/>
      <c r="BA392" s="3"/>
      <c r="BB392" s="3"/>
      <c r="BC392" s="3"/>
    </row>
    <row r="393" spans="1:55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26"/>
      <c r="AX393" s="3"/>
      <c r="AY393" s="3"/>
      <c r="AZ393" s="3"/>
      <c r="BA393" s="3"/>
      <c r="BB393" s="3"/>
      <c r="BC393" s="3"/>
    </row>
    <row r="394" spans="1:55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26"/>
      <c r="AX394" s="3"/>
      <c r="AY394" s="3"/>
      <c r="AZ394" s="3"/>
      <c r="BA394" s="3"/>
      <c r="BB394" s="3"/>
      <c r="BC394" s="3"/>
    </row>
    <row r="395" spans="1:5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26"/>
      <c r="AX395" s="3"/>
      <c r="AY395" s="3"/>
      <c r="AZ395" s="3"/>
      <c r="BA395" s="3"/>
      <c r="BB395" s="3"/>
      <c r="BC395" s="3"/>
    </row>
    <row r="396" spans="1:55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26"/>
      <c r="AX396" s="3"/>
      <c r="AY396" s="3"/>
      <c r="AZ396" s="3"/>
      <c r="BA396" s="3"/>
      <c r="BB396" s="3"/>
      <c r="BC396" s="3"/>
    </row>
    <row r="397" spans="1:55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26"/>
      <c r="AX397" s="3"/>
      <c r="AY397" s="3"/>
      <c r="AZ397" s="3"/>
      <c r="BA397" s="3"/>
      <c r="BB397" s="3"/>
      <c r="BC397" s="3"/>
    </row>
    <row r="398" spans="1:55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26"/>
      <c r="AX398" s="3"/>
      <c r="AY398" s="3"/>
      <c r="AZ398" s="3"/>
      <c r="BA398" s="3"/>
      <c r="BB398" s="3"/>
      <c r="BC398" s="3"/>
    </row>
    <row r="399" spans="1:55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26"/>
      <c r="AX399" s="3"/>
      <c r="AY399" s="3"/>
      <c r="AZ399" s="3"/>
      <c r="BA399" s="3"/>
      <c r="BB399" s="3"/>
      <c r="BC399" s="3"/>
    </row>
    <row r="400" spans="1:55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26"/>
      <c r="AX400" s="3"/>
      <c r="AY400" s="3"/>
      <c r="AZ400" s="3"/>
      <c r="BA400" s="3"/>
      <c r="BB400" s="3"/>
      <c r="BC400" s="3"/>
    </row>
    <row r="401" spans="1:55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26"/>
      <c r="AX401" s="3"/>
      <c r="AY401" s="3"/>
      <c r="AZ401" s="3"/>
      <c r="BA401" s="3"/>
      <c r="BB401" s="3"/>
      <c r="BC401" s="3"/>
    </row>
    <row r="402" spans="1:55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26"/>
      <c r="AX402" s="3"/>
      <c r="AY402" s="3"/>
      <c r="AZ402" s="3"/>
      <c r="BA402" s="3"/>
      <c r="BB402" s="3"/>
      <c r="BC402" s="3"/>
    </row>
    <row r="403" spans="1:55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26"/>
      <c r="AX403" s="3"/>
      <c r="AY403" s="3"/>
      <c r="AZ403" s="3"/>
      <c r="BA403" s="3"/>
      <c r="BB403" s="3"/>
      <c r="BC403" s="3"/>
    </row>
    <row r="404" spans="1:55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26"/>
      <c r="AX404" s="3"/>
      <c r="AY404" s="3"/>
      <c r="AZ404" s="3"/>
      <c r="BA404" s="3"/>
      <c r="BB404" s="3"/>
      <c r="BC404" s="3"/>
    </row>
    <row r="405" spans="1:5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26"/>
      <c r="AX405" s="3"/>
      <c r="AY405" s="3"/>
      <c r="AZ405" s="3"/>
      <c r="BA405" s="3"/>
      <c r="BB405" s="3"/>
      <c r="BC405" s="3"/>
    </row>
    <row r="406" spans="1:55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26"/>
      <c r="AX406" s="3"/>
      <c r="AY406" s="3"/>
      <c r="AZ406" s="3"/>
      <c r="BA406" s="3"/>
      <c r="BB406" s="3"/>
      <c r="BC406" s="3"/>
    </row>
    <row r="407" spans="1:55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26"/>
      <c r="AX407" s="3"/>
      <c r="AY407" s="3"/>
      <c r="AZ407" s="3"/>
      <c r="BA407" s="3"/>
      <c r="BB407" s="3"/>
      <c r="BC407" s="3"/>
    </row>
    <row r="408" spans="1:55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26"/>
      <c r="AX408" s="3"/>
      <c r="AY408" s="3"/>
      <c r="AZ408" s="3"/>
      <c r="BA408" s="3"/>
      <c r="BB408" s="3"/>
      <c r="BC408" s="3"/>
    </row>
    <row r="409" spans="1:55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26"/>
      <c r="AX409" s="3"/>
      <c r="AY409" s="3"/>
      <c r="AZ409" s="3"/>
      <c r="BA409" s="3"/>
      <c r="BB409" s="3"/>
      <c r="BC409" s="3"/>
    </row>
    <row r="410" spans="1:55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26"/>
      <c r="AX410" s="3"/>
      <c r="AY410" s="3"/>
      <c r="AZ410" s="3"/>
      <c r="BA410" s="3"/>
      <c r="BB410" s="3"/>
      <c r="BC410" s="3"/>
    </row>
    <row r="411" spans="1:55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26"/>
      <c r="AX411" s="3"/>
      <c r="AY411" s="3"/>
      <c r="AZ411" s="3"/>
      <c r="BA411" s="3"/>
      <c r="BB411" s="3"/>
      <c r="BC411" s="3"/>
    </row>
    <row r="412" spans="1:55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26"/>
      <c r="AX412" s="3"/>
      <c r="AY412" s="3"/>
      <c r="AZ412" s="3"/>
      <c r="BA412" s="3"/>
      <c r="BB412" s="3"/>
      <c r="BC412" s="3"/>
    </row>
    <row r="413" spans="1:55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26"/>
      <c r="AX413" s="3"/>
      <c r="AY413" s="3"/>
      <c r="AZ413" s="3"/>
      <c r="BA413" s="3"/>
      <c r="BB413" s="3"/>
      <c r="BC413" s="3"/>
    </row>
    <row r="414" spans="1:55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26"/>
      <c r="AX414" s="3"/>
      <c r="AY414" s="3"/>
      <c r="AZ414" s="3"/>
      <c r="BA414" s="3"/>
      <c r="BB414" s="3"/>
      <c r="BC414" s="3"/>
    </row>
    <row r="415" spans="1:5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26"/>
      <c r="AX415" s="3"/>
      <c r="AY415" s="3"/>
      <c r="AZ415" s="3"/>
      <c r="BA415" s="3"/>
      <c r="BB415" s="3"/>
      <c r="BC415" s="3"/>
    </row>
    <row r="416" spans="1:55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26"/>
      <c r="AX416" s="3"/>
      <c r="AY416" s="3"/>
      <c r="AZ416" s="3"/>
      <c r="BA416" s="3"/>
      <c r="BB416" s="3"/>
      <c r="BC416" s="3"/>
    </row>
    <row r="417" spans="1:55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26"/>
      <c r="AX417" s="3"/>
      <c r="AY417" s="3"/>
      <c r="AZ417" s="3"/>
      <c r="BA417" s="3"/>
      <c r="BB417" s="3"/>
      <c r="BC417" s="3"/>
    </row>
    <row r="418" spans="1:55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26"/>
      <c r="AX418" s="3"/>
      <c r="AY418" s="3"/>
      <c r="AZ418" s="3"/>
      <c r="BA418" s="3"/>
      <c r="BB418" s="3"/>
      <c r="BC418" s="3"/>
    </row>
    <row r="419" spans="1:55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26"/>
      <c r="AX419" s="3"/>
      <c r="AY419" s="3"/>
      <c r="AZ419" s="3"/>
      <c r="BA419" s="3"/>
      <c r="BB419" s="3"/>
      <c r="BC419" s="3"/>
    </row>
    <row r="420" spans="1:55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26"/>
      <c r="AX420" s="3"/>
      <c r="AY420" s="3"/>
      <c r="AZ420" s="3"/>
      <c r="BA420" s="3"/>
      <c r="BB420" s="3"/>
      <c r="BC420" s="3"/>
    </row>
    <row r="421" spans="1:55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26"/>
      <c r="AX421" s="3"/>
      <c r="AY421" s="3"/>
      <c r="AZ421" s="3"/>
      <c r="BA421" s="3"/>
      <c r="BB421" s="3"/>
      <c r="BC421" s="3"/>
    </row>
    <row r="422" spans="1:55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26"/>
      <c r="AX422" s="3"/>
      <c r="AY422" s="3"/>
      <c r="AZ422" s="3"/>
      <c r="BA422" s="3"/>
      <c r="BB422" s="3"/>
      <c r="BC422" s="3"/>
    </row>
    <row r="423" spans="1:55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26"/>
      <c r="AX423" s="3"/>
      <c r="AY423" s="3"/>
      <c r="AZ423" s="3"/>
      <c r="BA423" s="3"/>
      <c r="BB423" s="3"/>
      <c r="BC423" s="3"/>
    </row>
    <row r="424" spans="1:55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26"/>
      <c r="AX424" s="3"/>
      <c r="AY424" s="3"/>
      <c r="AZ424" s="3"/>
      <c r="BA424" s="3"/>
      <c r="BB424" s="3"/>
      <c r="BC424" s="3"/>
    </row>
    <row r="425" spans="1:5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26"/>
      <c r="AX425" s="3"/>
      <c r="AY425" s="3"/>
      <c r="AZ425" s="3"/>
      <c r="BA425" s="3"/>
      <c r="BB425" s="3"/>
      <c r="BC425" s="3"/>
    </row>
    <row r="426" spans="1:55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26"/>
      <c r="AX426" s="3"/>
      <c r="AY426" s="3"/>
      <c r="AZ426" s="3"/>
      <c r="BA426" s="3"/>
      <c r="BB426" s="3"/>
      <c r="BC426" s="3"/>
    </row>
    <row r="427" spans="1:55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26"/>
      <c r="AX427" s="3"/>
      <c r="AY427" s="3"/>
      <c r="AZ427" s="3"/>
      <c r="BA427" s="3"/>
      <c r="BB427" s="3"/>
      <c r="BC427" s="3"/>
    </row>
    <row r="428" spans="1:55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26"/>
      <c r="AX428" s="3"/>
      <c r="AY428" s="3"/>
      <c r="AZ428" s="3"/>
      <c r="BA428" s="3"/>
      <c r="BB428" s="3"/>
      <c r="BC428" s="3"/>
    </row>
    <row r="429" spans="1:55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26"/>
      <c r="AX429" s="3"/>
      <c r="AY429" s="3"/>
      <c r="AZ429" s="3"/>
      <c r="BA429" s="3"/>
      <c r="BB429" s="3"/>
      <c r="BC429" s="3"/>
    </row>
    <row r="430" spans="1:55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26"/>
      <c r="AX430" s="3"/>
      <c r="AY430" s="3"/>
      <c r="AZ430" s="3"/>
      <c r="BA430" s="3"/>
      <c r="BB430" s="3"/>
      <c r="BC430" s="3"/>
    </row>
    <row r="431" spans="1:55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26"/>
      <c r="AX431" s="3"/>
      <c r="AY431" s="3"/>
      <c r="AZ431" s="3"/>
      <c r="BA431" s="3"/>
      <c r="BB431" s="3"/>
      <c r="BC431" s="3"/>
    </row>
    <row r="432" spans="1:55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26"/>
      <c r="AX432" s="3"/>
      <c r="AY432" s="3"/>
      <c r="AZ432" s="3"/>
      <c r="BA432" s="3"/>
      <c r="BB432" s="3"/>
      <c r="BC432" s="3"/>
    </row>
    <row r="433" spans="1:55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26"/>
      <c r="AX433" s="3"/>
      <c r="AY433" s="3"/>
      <c r="AZ433" s="3"/>
      <c r="BA433" s="3"/>
      <c r="BB433" s="3"/>
      <c r="BC433" s="3"/>
    </row>
    <row r="434" spans="1:55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26"/>
      <c r="AX434" s="3"/>
      <c r="AY434" s="3"/>
      <c r="AZ434" s="3"/>
      <c r="BA434" s="3"/>
      <c r="BB434" s="3"/>
      <c r="BC434" s="3"/>
    </row>
    <row r="435" spans="1:5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26"/>
      <c r="AX435" s="3"/>
      <c r="AY435" s="3"/>
      <c r="AZ435" s="3"/>
      <c r="BA435" s="3"/>
      <c r="BB435" s="3"/>
      <c r="BC435" s="3"/>
    </row>
    <row r="436" spans="1:55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26"/>
      <c r="AX436" s="3"/>
      <c r="AY436" s="3"/>
      <c r="AZ436" s="3"/>
      <c r="BA436" s="3"/>
      <c r="BB436" s="3"/>
      <c r="BC436" s="3"/>
    </row>
    <row r="437" spans="1:55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26"/>
      <c r="AX437" s="3"/>
      <c r="AY437" s="3"/>
      <c r="AZ437" s="3"/>
      <c r="BA437" s="3"/>
      <c r="BB437" s="3"/>
      <c r="BC437" s="3"/>
    </row>
    <row r="438" spans="1:55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26"/>
      <c r="AX438" s="3"/>
      <c r="AY438" s="3"/>
      <c r="AZ438" s="3"/>
      <c r="BA438" s="3"/>
      <c r="BB438" s="3"/>
      <c r="BC438" s="3"/>
    </row>
    <row r="439" spans="1:55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26"/>
      <c r="AX439" s="3"/>
      <c r="AY439" s="3"/>
      <c r="AZ439" s="3"/>
      <c r="BA439" s="3"/>
      <c r="BB439" s="3"/>
      <c r="BC439" s="3"/>
    </row>
    <row r="440" spans="1:55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26"/>
      <c r="AX440" s="3"/>
      <c r="AY440" s="3"/>
      <c r="AZ440" s="3"/>
      <c r="BA440" s="3"/>
      <c r="BB440" s="3"/>
      <c r="BC440" s="3"/>
    </row>
    <row r="441" spans="1:55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26"/>
      <c r="AX441" s="3"/>
      <c r="AY441" s="3"/>
      <c r="AZ441" s="3"/>
      <c r="BA441" s="3"/>
      <c r="BB441" s="3"/>
      <c r="BC441" s="3"/>
    </row>
    <row r="442" spans="1:55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26"/>
      <c r="AX442" s="3"/>
      <c r="AY442" s="3"/>
      <c r="AZ442" s="3"/>
      <c r="BA442" s="3"/>
      <c r="BB442" s="3"/>
      <c r="BC442" s="3"/>
    </row>
    <row r="443" spans="1:55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26"/>
      <c r="AX443" s="3"/>
      <c r="AY443" s="3"/>
      <c r="AZ443" s="3"/>
      <c r="BA443" s="3"/>
      <c r="BB443" s="3"/>
      <c r="BC443" s="3"/>
    </row>
    <row r="444" spans="1:55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26"/>
      <c r="AX444" s="3"/>
      <c r="AY444" s="3"/>
      <c r="AZ444" s="3"/>
      <c r="BA444" s="3"/>
      <c r="BB444" s="3"/>
      <c r="BC444" s="3"/>
    </row>
    <row r="445" spans="1:5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26"/>
      <c r="AX445" s="3"/>
      <c r="AY445" s="3"/>
      <c r="AZ445" s="3"/>
      <c r="BA445" s="3"/>
      <c r="BB445" s="3"/>
      <c r="BC445" s="3"/>
    </row>
    <row r="446" spans="1:55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26"/>
      <c r="AX446" s="3"/>
      <c r="AY446" s="3"/>
      <c r="AZ446" s="3"/>
      <c r="BA446" s="3"/>
      <c r="BB446" s="3"/>
      <c r="BC446" s="3"/>
    </row>
    <row r="447" spans="1:55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26"/>
      <c r="AX447" s="3"/>
      <c r="AY447" s="3"/>
      <c r="AZ447" s="3"/>
      <c r="BA447" s="3"/>
      <c r="BB447" s="3"/>
      <c r="BC447" s="3"/>
    </row>
    <row r="448" spans="1:55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26"/>
      <c r="AX448" s="3"/>
      <c r="AY448" s="3"/>
      <c r="AZ448" s="3"/>
      <c r="BA448" s="3"/>
      <c r="BB448" s="3"/>
      <c r="BC448" s="3"/>
    </row>
    <row r="449" spans="1:55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26"/>
      <c r="AX449" s="3"/>
      <c r="AY449" s="3"/>
      <c r="AZ449" s="3"/>
      <c r="BA449" s="3"/>
      <c r="BB449" s="3"/>
      <c r="BC449" s="3"/>
    </row>
    <row r="450" spans="1:55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26"/>
      <c r="AX450" s="3"/>
      <c r="AY450" s="3"/>
      <c r="AZ450" s="3"/>
      <c r="BA450" s="3"/>
      <c r="BB450" s="3"/>
      <c r="BC450" s="3"/>
    </row>
    <row r="451" spans="1:55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26"/>
      <c r="AX451" s="3"/>
      <c r="AY451" s="3"/>
      <c r="AZ451" s="3"/>
      <c r="BA451" s="3"/>
      <c r="BB451" s="3"/>
      <c r="BC451" s="3"/>
    </row>
    <row r="452" spans="1:55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26"/>
      <c r="AX452" s="3"/>
      <c r="AY452" s="3"/>
      <c r="AZ452" s="3"/>
      <c r="BA452" s="3"/>
      <c r="BB452" s="3"/>
      <c r="BC452" s="3"/>
    </row>
    <row r="453" spans="1:55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26"/>
      <c r="AX453" s="3"/>
      <c r="AY453" s="3"/>
      <c r="AZ453" s="3"/>
      <c r="BA453" s="3"/>
      <c r="BB453" s="3"/>
      <c r="BC453" s="3"/>
    </row>
    <row r="454" spans="1:55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26"/>
      <c r="AX454" s="3"/>
      <c r="AY454" s="3"/>
      <c r="AZ454" s="3"/>
      <c r="BA454" s="3"/>
      <c r="BB454" s="3"/>
      <c r="BC454" s="3"/>
    </row>
    <row r="455" spans="1: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26"/>
      <c r="AX455" s="3"/>
      <c r="AY455" s="3"/>
      <c r="AZ455" s="3"/>
      <c r="BA455" s="3"/>
      <c r="BB455" s="3"/>
      <c r="BC455" s="3"/>
    </row>
    <row r="456" spans="1:55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26"/>
      <c r="AX456" s="3"/>
      <c r="AY456" s="3"/>
      <c r="AZ456" s="3"/>
      <c r="BA456" s="3"/>
      <c r="BB456" s="3"/>
      <c r="BC456" s="3"/>
    </row>
    <row r="457" spans="1:55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26"/>
      <c r="AX457" s="3"/>
      <c r="AY457" s="3"/>
      <c r="AZ457" s="3"/>
      <c r="BA457" s="3"/>
      <c r="BB457" s="3"/>
      <c r="BC457" s="3"/>
    </row>
    <row r="458" spans="1:55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26"/>
      <c r="AX458" s="3"/>
      <c r="AY458" s="3"/>
      <c r="AZ458" s="3"/>
      <c r="BA458" s="3"/>
      <c r="BB458" s="3"/>
      <c r="BC458" s="3"/>
    </row>
    <row r="459" spans="1:55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26"/>
      <c r="AX459" s="3"/>
      <c r="AY459" s="3"/>
      <c r="AZ459" s="3"/>
      <c r="BA459" s="3"/>
      <c r="BB459" s="3"/>
      <c r="BC459" s="3"/>
    </row>
    <row r="460" spans="1:55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26"/>
      <c r="AX460" s="3"/>
      <c r="AY460" s="3"/>
      <c r="AZ460" s="3"/>
      <c r="BA460" s="3"/>
      <c r="BB460" s="3"/>
      <c r="BC460" s="3"/>
    </row>
    <row r="461" spans="1:55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26"/>
      <c r="AX461" s="3"/>
      <c r="AY461" s="3"/>
      <c r="AZ461" s="3"/>
      <c r="BA461" s="3"/>
      <c r="BB461" s="3"/>
      <c r="BC461" s="3"/>
    </row>
    <row r="462" spans="1:55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26"/>
      <c r="AX462" s="3"/>
      <c r="AY462" s="3"/>
      <c r="AZ462" s="3"/>
      <c r="BA462" s="3"/>
      <c r="BB462" s="3"/>
      <c r="BC462" s="3"/>
    </row>
    <row r="463" spans="1:55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26"/>
      <c r="AX463" s="3"/>
      <c r="AY463" s="3"/>
      <c r="AZ463" s="3"/>
      <c r="BA463" s="3"/>
      <c r="BB463" s="3"/>
      <c r="BC463" s="3"/>
    </row>
    <row r="464" spans="1:55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26"/>
      <c r="AX464" s="3"/>
      <c r="AY464" s="3"/>
      <c r="AZ464" s="3"/>
      <c r="BA464" s="3"/>
      <c r="BB464" s="3"/>
      <c r="BC464" s="3"/>
    </row>
    <row r="465" spans="1:5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26"/>
      <c r="AX465" s="3"/>
      <c r="AY465" s="3"/>
      <c r="AZ465" s="3"/>
      <c r="BA465" s="3"/>
      <c r="BB465" s="3"/>
      <c r="BC465" s="3"/>
    </row>
    <row r="466" spans="1:55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26"/>
      <c r="AX466" s="3"/>
      <c r="AY466" s="3"/>
      <c r="AZ466" s="3"/>
      <c r="BA466" s="3"/>
      <c r="BB466" s="3"/>
      <c r="BC466" s="3"/>
    </row>
    <row r="467" spans="1:55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26"/>
      <c r="AX467" s="3"/>
      <c r="AY467" s="3"/>
      <c r="AZ467" s="3"/>
      <c r="BA467" s="3"/>
      <c r="BB467" s="3"/>
      <c r="BC467" s="3"/>
    </row>
    <row r="468" spans="1:55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26"/>
      <c r="AX468" s="3"/>
      <c r="AY468" s="3"/>
      <c r="AZ468" s="3"/>
      <c r="BA468" s="3"/>
      <c r="BB468" s="3"/>
      <c r="BC468" s="3"/>
    </row>
    <row r="469" spans="1:55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26"/>
      <c r="AX469" s="3"/>
      <c r="AY469" s="3"/>
      <c r="AZ469" s="3"/>
      <c r="BA469" s="3"/>
      <c r="BB469" s="3"/>
      <c r="BC469" s="3"/>
    </row>
    <row r="470" spans="1:55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26"/>
      <c r="AX470" s="3"/>
      <c r="AY470" s="3"/>
      <c r="AZ470" s="3"/>
      <c r="BA470" s="3"/>
      <c r="BB470" s="3"/>
      <c r="BC470" s="3"/>
    </row>
    <row r="471" spans="1:55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26"/>
      <c r="AX471" s="3"/>
      <c r="AY471" s="3"/>
      <c r="AZ471" s="3"/>
      <c r="BA471" s="3"/>
      <c r="BB471" s="3"/>
      <c r="BC471" s="3"/>
    </row>
    <row r="472" spans="1:55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26"/>
      <c r="AX472" s="3"/>
      <c r="AY472" s="3"/>
      <c r="AZ472" s="3"/>
      <c r="BA472" s="3"/>
      <c r="BB472" s="3"/>
      <c r="BC472" s="3"/>
    </row>
    <row r="473" spans="1:55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26"/>
      <c r="AX473" s="3"/>
      <c r="AY473" s="3"/>
      <c r="AZ473" s="3"/>
      <c r="BA473" s="3"/>
      <c r="BB473" s="3"/>
      <c r="BC473" s="3"/>
    </row>
    <row r="474" spans="1:55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26"/>
      <c r="AX474" s="3"/>
      <c r="AY474" s="3"/>
      <c r="AZ474" s="3"/>
      <c r="BA474" s="3"/>
      <c r="BB474" s="3"/>
      <c r="BC474" s="3"/>
    </row>
    <row r="475" spans="1:5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26"/>
      <c r="AX475" s="3"/>
      <c r="AY475" s="3"/>
      <c r="AZ475" s="3"/>
      <c r="BA475" s="3"/>
      <c r="BB475" s="3"/>
      <c r="BC475" s="3"/>
    </row>
    <row r="476" spans="1:55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26"/>
      <c r="AX476" s="3"/>
      <c r="AY476" s="3"/>
      <c r="AZ476" s="3"/>
      <c r="BA476" s="3"/>
      <c r="BB476" s="3"/>
      <c r="BC476" s="3"/>
    </row>
    <row r="477" spans="1:55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26"/>
      <c r="AX477" s="3"/>
      <c r="AY477" s="3"/>
      <c r="AZ477" s="3"/>
      <c r="BA477" s="3"/>
      <c r="BB477" s="3"/>
      <c r="BC477" s="3"/>
    </row>
    <row r="478" spans="1:55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26"/>
      <c r="AX478" s="3"/>
      <c r="AY478" s="3"/>
      <c r="AZ478" s="3"/>
      <c r="BA478" s="3"/>
      <c r="BB478" s="3"/>
      <c r="BC478" s="3"/>
    </row>
    <row r="479" spans="1:55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26"/>
      <c r="AX479" s="3"/>
      <c r="AY479" s="3"/>
      <c r="AZ479" s="3"/>
      <c r="BA479" s="3"/>
      <c r="BB479" s="3"/>
      <c r="BC479" s="3"/>
    </row>
    <row r="480" spans="1:55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26"/>
      <c r="AX480" s="3"/>
      <c r="AY480" s="3"/>
      <c r="AZ480" s="3"/>
      <c r="BA480" s="3"/>
      <c r="BB480" s="3"/>
      <c r="BC480" s="3"/>
    </row>
    <row r="481" spans="1:55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26"/>
      <c r="AX481" s="3"/>
      <c r="AY481" s="3"/>
      <c r="AZ481" s="3"/>
      <c r="BA481" s="3"/>
      <c r="BB481" s="3"/>
      <c r="BC481" s="3"/>
    </row>
    <row r="482" spans="1:55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26"/>
      <c r="AX482" s="3"/>
      <c r="AY482" s="3"/>
      <c r="AZ482" s="3"/>
      <c r="BA482" s="3"/>
      <c r="BB482" s="3"/>
      <c r="BC482" s="3"/>
    </row>
    <row r="483" spans="1:55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26"/>
      <c r="AX483" s="3"/>
      <c r="AY483" s="3"/>
      <c r="AZ483" s="3"/>
      <c r="BA483" s="3"/>
      <c r="BB483" s="3"/>
      <c r="BC483" s="3"/>
    </row>
    <row r="484" spans="1:55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26"/>
      <c r="AX484" s="3"/>
      <c r="AY484" s="3"/>
      <c r="AZ484" s="3"/>
      <c r="BA484" s="3"/>
      <c r="BB484" s="3"/>
      <c r="BC484" s="3"/>
    </row>
    <row r="485" spans="1:5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26"/>
      <c r="AX485" s="3"/>
      <c r="AY485" s="3"/>
      <c r="AZ485" s="3"/>
      <c r="BA485" s="3"/>
      <c r="BB485" s="3"/>
      <c r="BC485" s="3"/>
    </row>
    <row r="486" spans="1:55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26"/>
      <c r="AX486" s="3"/>
      <c r="AY486" s="3"/>
      <c r="AZ486" s="3"/>
      <c r="BA486" s="3"/>
      <c r="BB486" s="3"/>
      <c r="BC486" s="3"/>
    </row>
    <row r="487" spans="1:55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26"/>
      <c r="AX487" s="3"/>
      <c r="AY487" s="3"/>
      <c r="AZ487" s="3"/>
      <c r="BA487" s="3"/>
      <c r="BB487" s="3"/>
      <c r="BC487" s="3"/>
    </row>
    <row r="488" spans="1:55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26"/>
      <c r="AX488" s="3"/>
      <c r="AY488" s="3"/>
      <c r="AZ488" s="3"/>
      <c r="BA488" s="3"/>
      <c r="BB488" s="3"/>
      <c r="BC488" s="3"/>
    </row>
    <row r="489" spans="1:55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26"/>
      <c r="AX489" s="3"/>
      <c r="AY489" s="3"/>
      <c r="AZ489" s="3"/>
      <c r="BA489" s="3"/>
      <c r="BB489" s="3"/>
      <c r="BC489" s="3"/>
    </row>
    <row r="490" spans="1:55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26"/>
      <c r="AX490" s="3"/>
      <c r="AY490" s="3"/>
      <c r="AZ490" s="3"/>
      <c r="BA490" s="3"/>
      <c r="BB490" s="3"/>
      <c r="BC490" s="3"/>
    </row>
    <row r="491" spans="1:55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26"/>
      <c r="AX491" s="3"/>
      <c r="AY491" s="3"/>
      <c r="AZ491" s="3"/>
      <c r="BA491" s="3"/>
      <c r="BB491" s="3"/>
      <c r="BC491" s="3"/>
    </row>
    <row r="492" spans="1:55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26"/>
      <c r="AX492" s="3"/>
      <c r="AY492" s="3"/>
      <c r="AZ492" s="3"/>
      <c r="BA492" s="3"/>
      <c r="BB492" s="3"/>
      <c r="BC492" s="3"/>
    </row>
    <row r="493" spans="1:55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26"/>
      <c r="AX493" s="3"/>
      <c r="AY493" s="3"/>
      <c r="AZ493" s="3"/>
      <c r="BA493" s="3"/>
      <c r="BB493" s="3"/>
      <c r="BC493" s="3"/>
    </row>
    <row r="494" spans="1:55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26"/>
      <c r="AX494" s="3"/>
      <c r="AY494" s="3"/>
      <c r="AZ494" s="3"/>
      <c r="BA494" s="3"/>
      <c r="BB494" s="3"/>
      <c r="BC494" s="3"/>
    </row>
    <row r="495" spans="1:5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26"/>
      <c r="AX495" s="3"/>
      <c r="AY495" s="3"/>
      <c r="AZ495" s="3"/>
      <c r="BA495" s="3"/>
      <c r="BB495" s="3"/>
      <c r="BC495" s="3"/>
    </row>
    <row r="496" spans="1:55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26"/>
      <c r="AX496" s="3"/>
      <c r="AY496" s="3"/>
      <c r="AZ496" s="3"/>
      <c r="BA496" s="3"/>
      <c r="BB496" s="3"/>
      <c r="BC496" s="3"/>
    </row>
    <row r="497" spans="1:55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26"/>
      <c r="AX497" s="3"/>
      <c r="AY497" s="3"/>
      <c r="AZ497" s="3"/>
      <c r="BA497" s="3"/>
      <c r="BB497" s="3"/>
      <c r="BC497" s="3"/>
    </row>
    <row r="498" spans="1:55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26"/>
      <c r="AX498" s="3"/>
      <c r="AY498" s="3"/>
      <c r="AZ498" s="3"/>
      <c r="BA498" s="3"/>
      <c r="BB498" s="3"/>
      <c r="BC498" s="3"/>
    </row>
    <row r="499" spans="1:55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26"/>
      <c r="AX499" s="3"/>
      <c r="AY499" s="3"/>
      <c r="AZ499" s="3"/>
      <c r="BA499" s="3"/>
      <c r="BB499" s="3"/>
      <c r="BC499" s="3"/>
    </row>
    <row r="500" spans="1:55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26"/>
      <c r="AX500" s="3"/>
      <c r="AY500" s="3"/>
      <c r="AZ500" s="3"/>
      <c r="BA500" s="3"/>
      <c r="BB500" s="3"/>
      <c r="BC500" s="3"/>
    </row>
    <row r="501" spans="1:55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26"/>
      <c r="AX501" s="3"/>
      <c r="AY501" s="3"/>
      <c r="AZ501" s="3"/>
      <c r="BA501" s="3"/>
      <c r="BB501" s="3"/>
      <c r="BC501" s="3"/>
    </row>
    <row r="502" spans="1:55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26"/>
      <c r="AX502" s="3"/>
      <c r="AY502" s="3"/>
      <c r="AZ502" s="3"/>
      <c r="BA502" s="3"/>
      <c r="BB502" s="3"/>
      <c r="BC502" s="3"/>
    </row>
    <row r="503" spans="1:55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26"/>
      <c r="AX503" s="3"/>
      <c r="AY503" s="3"/>
      <c r="AZ503" s="3"/>
      <c r="BA503" s="3"/>
      <c r="BB503" s="3"/>
      <c r="BC503" s="3"/>
    </row>
    <row r="504" spans="1:55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26"/>
      <c r="AX504" s="3"/>
      <c r="AY504" s="3"/>
      <c r="AZ504" s="3"/>
      <c r="BA504" s="3"/>
      <c r="BB504" s="3"/>
      <c r="BC504" s="3"/>
    </row>
    <row r="505" spans="1:5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26"/>
      <c r="AX505" s="3"/>
      <c r="AY505" s="3"/>
      <c r="AZ505" s="3"/>
      <c r="BA505" s="3"/>
      <c r="BB505" s="3"/>
      <c r="BC505" s="3"/>
    </row>
    <row r="506" spans="1:55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26"/>
      <c r="AX506" s="3"/>
      <c r="AY506" s="3"/>
      <c r="AZ506" s="3"/>
      <c r="BA506" s="3"/>
      <c r="BB506" s="3"/>
      <c r="BC506" s="3"/>
    </row>
    <row r="507" spans="1:55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26"/>
      <c r="AX507" s="3"/>
      <c r="AY507" s="3"/>
      <c r="AZ507" s="3"/>
      <c r="BA507" s="3"/>
      <c r="BB507" s="3"/>
      <c r="BC507" s="3"/>
    </row>
    <row r="508" spans="1:55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26"/>
      <c r="AX508" s="3"/>
      <c r="AY508" s="3"/>
      <c r="AZ508" s="3"/>
      <c r="BA508" s="3"/>
      <c r="BB508" s="3"/>
      <c r="BC508" s="3"/>
    </row>
    <row r="509" spans="1:55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26"/>
      <c r="AX509" s="3"/>
      <c r="AY509" s="3"/>
      <c r="AZ509" s="3"/>
      <c r="BA509" s="3"/>
      <c r="BB509" s="3"/>
      <c r="BC509" s="3"/>
    </row>
    <row r="510" spans="1:55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26"/>
      <c r="AX510" s="3"/>
      <c r="AY510" s="3"/>
      <c r="AZ510" s="3"/>
      <c r="BA510" s="3"/>
      <c r="BB510" s="3"/>
      <c r="BC510" s="3"/>
    </row>
    <row r="511" spans="1:55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26"/>
      <c r="AX511" s="3"/>
      <c r="AY511" s="3"/>
      <c r="AZ511" s="3"/>
      <c r="BA511" s="3"/>
      <c r="BB511" s="3"/>
      <c r="BC511" s="3"/>
    </row>
    <row r="512" spans="1:55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26"/>
      <c r="AX512" s="3"/>
      <c r="AY512" s="3"/>
      <c r="AZ512" s="3"/>
      <c r="BA512" s="3"/>
      <c r="BB512" s="3"/>
      <c r="BC512" s="3"/>
    </row>
    <row r="513" spans="1:55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26"/>
      <c r="AX513" s="3"/>
      <c r="AY513" s="3"/>
      <c r="AZ513" s="3"/>
      <c r="BA513" s="3"/>
      <c r="BB513" s="3"/>
      <c r="BC513" s="3"/>
    </row>
    <row r="514" spans="1:55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26"/>
      <c r="AX514" s="3"/>
      <c r="AY514" s="3"/>
      <c r="AZ514" s="3"/>
      <c r="BA514" s="3"/>
      <c r="BB514" s="3"/>
      <c r="BC514" s="3"/>
    </row>
    <row r="515" spans="1:5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26"/>
      <c r="AX515" s="3"/>
      <c r="AY515" s="3"/>
      <c r="AZ515" s="3"/>
      <c r="BA515" s="3"/>
      <c r="BB515" s="3"/>
      <c r="BC515" s="3"/>
    </row>
    <row r="516" spans="1:55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26"/>
      <c r="AX516" s="3"/>
      <c r="AY516" s="3"/>
      <c r="AZ516" s="3"/>
      <c r="BA516" s="3"/>
      <c r="BB516" s="3"/>
      <c r="BC516" s="3"/>
    </row>
    <row r="517" spans="1:55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26"/>
      <c r="AX517" s="3"/>
      <c r="AY517" s="3"/>
      <c r="AZ517" s="3"/>
      <c r="BA517" s="3"/>
      <c r="BB517" s="3"/>
      <c r="BC517" s="3"/>
    </row>
    <row r="518" spans="1:55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26"/>
      <c r="AX518" s="3"/>
      <c r="AY518" s="3"/>
      <c r="AZ518" s="3"/>
      <c r="BA518" s="3"/>
      <c r="BB518" s="3"/>
      <c r="BC518" s="3"/>
    </row>
    <row r="519" spans="1:55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26"/>
      <c r="AX519" s="3"/>
      <c r="AY519" s="3"/>
      <c r="AZ519" s="3"/>
      <c r="BA519" s="3"/>
      <c r="BB519" s="3"/>
      <c r="BC519" s="3"/>
    </row>
    <row r="520" spans="1:55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26"/>
      <c r="AX520" s="3"/>
      <c r="AY520" s="3"/>
      <c r="AZ520" s="3"/>
      <c r="BA520" s="3"/>
      <c r="BB520" s="3"/>
      <c r="BC520" s="3"/>
    </row>
    <row r="521" spans="1:55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26"/>
      <c r="AX521" s="3"/>
      <c r="AY521" s="3"/>
      <c r="AZ521" s="3"/>
      <c r="BA521" s="3"/>
      <c r="BB521" s="3"/>
      <c r="BC521" s="3"/>
    </row>
    <row r="522" spans="1:55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26"/>
      <c r="AX522" s="3"/>
      <c r="AY522" s="3"/>
      <c r="AZ522" s="3"/>
      <c r="BA522" s="3"/>
      <c r="BB522" s="3"/>
      <c r="BC522" s="3"/>
    </row>
    <row r="523" spans="1:55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26"/>
      <c r="AX523" s="3"/>
      <c r="AY523" s="3"/>
      <c r="AZ523" s="3"/>
      <c r="BA523" s="3"/>
      <c r="BB523" s="3"/>
      <c r="BC523" s="3"/>
    </row>
    <row r="524" spans="1:55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26"/>
      <c r="AX524" s="3"/>
      <c r="AY524" s="3"/>
      <c r="AZ524" s="3"/>
      <c r="BA524" s="3"/>
      <c r="BB524" s="3"/>
      <c r="BC524" s="3"/>
    </row>
    <row r="525" spans="1:5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26"/>
      <c r="AX525" s="3"/>
      <c r="AY525" s="3"/>
      <c r="AZ525" s="3"/>
      <c r="BA525" s="3"/>
      <c r="BB525" s="3"/>
      <c r="BC525" s="3"/>
    </row>
    <row r="526" spans="1:55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26"/>
      <c r="AX526" s="3"/>
      <c r="AY526" s="3"/>
      <c r="AZ526" s="3"/>
      <c r="BA526" s="3"/>
      <c r="BB526" s="3"/>
      <c r="BC526" s="3"/>
    </row>
    <row r="527" spans="1:55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26"/>
      <c r="AX527" s="3"/>
      <c r="AY527" s="3"/>
      <c r="AZ527" s="3"/>
      <c r="BA527" s="3"/>
      <c r="BB527" s="3"/>
      <c r="BC527" s="3"/>
    </row>
    <row r="528" spans="1:55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26"/>
      <c r="AX528" s="3"/>
      <c r="AY528" s="3"/>
      <c r="AZ528" s="3"/>
      <c r="BA528" s="3"/>
      <c r="BB528" s="3"/>
      <c r="BC528" s="3"/>
    </row>
    <row r="529" spans="1:55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26"/>
      <c r="AX529" s="3"/>
      <c r="AY529" s="3"/>
      <c r="AZ529" s="3"/>
      <c r="BA529" s="3"/>
      <c r="BB529" s="3"/>
      <c r="BC529" s="3"/>
    </row>
    <row r="530" spans="1:55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26"/>
      <c r="AX530" s="3"/>
      <c r="AY530" s="3"/>
      <c r="AZ530" s="3"/>
      <c r="BA530" s="3"/>
      <c r="BB530" s="3"/>
      <c r="BC530" s="3"/>
    </row>
    <row r="531" spans="1:55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26"/>
      <c r="AX531" s="3"/>
      <c r="AY531" s="3"/>
      <c r="AZ531" s="3"/>
      <c r="BA531" s="3"/>
      <c r="BB531" s="3"/>
      <c r="BC531" s="3"/>
    </row>
    <row r="532" spans="1:55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26"/>
      <c r="AX532" s="3"/>
      <c r="AY532" s="3"/>
      <c r="AZ532" s="3"/>
      <c r="BA532" s="3"/>
      <c r="BB532" s="3"/>
      <c r="BC532" s="3"/>
    </row>
    <row r="533" spans="1:55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26"/>
      <c r="AX533" s="3"/>
      <c r="AY533" s="3"/>
      <c r="AZ533" s="3"/>
      <c r="BA533" s="3"/>
      <c r="BB533" s="3"/>
      <c r="BC533" s="3"/>
    </row>
    <row r="534" spans="1:55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26"/>
      <c r="AX534" s="3"/>
      <c r="AY534" s="3"/>
      <c r="AZ534" s="3"/>
      <c r="BA534" s="3"/>
      <c r="BB534" s="3"/>
      <c r="BC534" s="3"/>
    </row>
    <row r="535" spans="1:5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26"/>
      <c r="AX535" s="3"/>
      <c r="AY535" s="3"/>
      <c r="AZ535" s="3"/>
      <c r="BA535" s="3"/>
      <c r="BB535" s="3"/>
      <c r="BC535" s="3"/>
    </row>
    <row r="536" spans="1:55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26"/>
      <c r="AX536" s="3"/>
      <c r="AY536" s="3"/>
      <c r="AZ536" s="3"/>
      <c r="BA536" s="3"/>
      <c r="BB536" s="3"/>
      <c r="BC536" s="3"/>
    </row>
    <row r="537" spans="1:55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26"/>
      <c r="AX537" s="3"/>
      <c r="AY537" s="3"/>
      <c r="AZ537" s="3"/>
      <c r="BA537" s="3"/>
      <c r="BB537" s="3"/>
      <c r="BC537" s="3"/>
    </row>
    <row r="538" spans="1:55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26"/>
      <c r="AX538" s="3"/>
      <c r="AY538" s="3"/>
      <c r="AZ538" s="3"/>
      <c r="BA538" s="3"/>
      <c r="BB538" s="3"/>
      <c r="BC538" s="3"/>
    </row>
    <row r="539" spans="1:55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26"/>
      <c r="AX539" s="3"/>
      <c r="AY539" s="3"/>
      <c r="AZ539" s="3"/>
      <c r="BA539" s="3"/>
      <c r="BB539" s="3"/>
      <c r="BC539" s="3"/>
    </row>
    <row r="540" spans="1:55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26"/>
      <c r="AX540" s="3"/>
      <c r="AY540" s="3"/>
      <c r="AZ540" s="3"/>
      <c r="BA540" s="3"/>
      <c r="BB540" s="3"/>
      <c r="BC540" s="3"/>
    </row>
    <row r="541" spans="1:55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26"/>
      <c r="AX541" s="3"/>
      <c r="AY541" s="3"/>
      <c r="AZ541" s="3"/>
      <c r="BA541" s="3"/>
      <c r="BB541" s="3"/>
      <c r="BC541" s="3"/>
    </row>
    <row r="542" spans="1:55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26"/>
      <c r="AX542" s="3"/>
      <c r="AY542" s="3"/>
      <c r="AZ542" s="3"/>
      <c r="BA542" s="3"/>
      <c r="BB542" s="3"/>
      <c r="BC542" s="3"/>
    </row>
    <row r="543" spans="1:55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26"/>
      <c r="AX543" s="3"/>
      <c r="AY543" s="3"/>
      <c r="AZ543" s="3"/>
      <c r="BA543" s="3"/>
      <c r="BB543" s="3"/>
      <c r="BC543" s="3"/>
    </row>
    <row r="544" spans="1:55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26"/>
      <c r="AX544" s="3"/>
      <c r="AY544" s="3"/>
      <c r="AZ544" s="3"/>
      <c r="BA544" s="3"/>
      <c r="BB544" s="3"/>
      <c r="BC544" s="3"/>
    </row>
    <row r="545" spans="1:5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26"/>
      <c r="AX545" s="3"/>
      <c r="AY545" s="3"/>
      <c r="AZ545" s="3"/>
      <c r="BA545" s="3"/>
      <c r="BB545" s="3"/>
      <c r="BC545" s="3"/>
    </row>
    <row r="546" spans="1:55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26"/>
      <c r="AX546" s="3"/>
      <c r="AY546" s="3"/>
      <c r="AZ546" s="3"/>
      <c r="BA546" s="3"/>
      <c r="BB546" s="3"/>
      <c r="BC546" s="3"/>
    </row>
    <row r="547" spans="1:55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26"/>
      <c r="AX547" s="3"/>
      <c r="AY547" s="3"/>
      <c r="AZ547" s="3"/>
      <c r="BA547" s="3"/>
      <c r="BB547" s="3"/>
      <c r="BC547" s="3"/>
    </row>
    <row r="548" spans="1:55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26"/>
      <c r="AX548" s="3"/>
      <c r="AY548" s="3"/>
      <c r="AZ548" s="3"/>
      <c r="BA548" s="3"/>
      <c r="BB548" s="3"/>
      <c r="BC548" s="3"/>
    </row>
    <row r="549" spans="1:55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26"/>
      <c r="AX549" s="3"/>
      <c r="AY549" s="3"/>
      <c r="AZ549" s="3"/>
      <c r="BA549" s="3"/>
      <c r="BB549" s="3"/>
      <c r="BC549" s="3"/>
    </row>
    <row r="550" spans="1:55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26"/>
      <c r="AX550" s="3"/>
      <c r="AY550" s="3"/>
      <c r="AZ550" s="3"/>
      <c r="BA550" s="3"/>
      <c r="BB550" s="3"/>
      <c r="BC550" s="3"/>
    </row>
    <row r="551" spans="1:55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26"/>
      <c r="AX551" s="3"/>
      <c r="AY551" s="3"/>
      <c r="AZ551" s="3"/>
      <c r="BA551" s="3"/>
      <c r="BB551" s="3"/>
      <c r="BC551" s="3"/>
    </row>
    <row r="552" spans="1:55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26"/>
      <c r="AX552" s="3"/>
      <c r="AY552" s="3"/>
      <c r="AZ552" s="3"/>
      <c r="BA552" s="3"/>
      <c r="BB552" s="3"/>
      <c r="BC552" s="3"/>
    </row>
    <row r="553" spans="1:55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26"/>
      <c r="AX553" s="3"/>
      <c r="AY553" s="3"/>
      <c r="AZ553" s="3"/>
      <c r="BA553" s="3"/>
      <c r="BB553" s="3"/>
      <c r="BC553" s="3"/>
    </row>
    <row r="554" spans="1:55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26"/>
      <c r="AX554" s="3"/>
      <c r="AY554" s="3"/>
      <c r="AZ554" s="3"/>
      <c r="BA554" s="3"/>
      <c r="BB554" s="3"/>
      <c r="BC554" s="3"/>
    </row>
    <row r="555" spans="1: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26"/>
      <c r="AX555" s="3"/>
      <c r="AY555" s="3"/>
      <c r="AZ555" s="3"/>
      <c r="BA555" s="3"/>
      <c r="BB555" s="3"/>
      <c r="BC555" s="3"/>
    </row>
    <row r="556" spans="1:55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26"/>
      <c r="AX556" s="3"/>
      <c r="AY556" s="3"/>
      <c r="AZ556" s="3"/>
      <c r="BA556" s="3"/>
      <c r="BB556" s="3"/>
      <c r="BC556" s="3"/>
    </row>
    <row r="557" spans="1:55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26"/>
      <c r="AX557" s="3"/>
      <c r="AY557" s="3"/>
      <c r="AZ557" s="3"/>
      <c r="BA557" s="3"/>
      <c r="BB557" s="3"/>
      <c r="BC557" s="3"/>
    </row>
    <row r="558" spans="1:55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26"/>
      <c r="AX558" s="3"/>
      <c r="AY558" s="3"/>
      <c r="AZ558" s="3"/>
      <c r="BA558" s="3"/>
      <c r="BB558" s="3"/>
      <c r="BC558" s="3"/>
    </row>
    <row r="559" spans="1:55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26"/>
      <c r="AX559" s="3"/>
      <c r="AY559" s="3"/>
      <c r="AZ559" s="3"/>
      <c r="BA559" s="3"/>
      <c r="BB559" s="3"/>
      <c r="BC559" s="3"/>
    </row>
    <row r="560" spans="1:55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26"/>
      <c r="AX560" s="3"/>
      <c r="AY560" s="3"/>
      <c r="AZ560" s="3"/>
      <c r="BA560" s="3"/>
      <c r="BB560" s="3"/>
      <c r="BC560" s="3"/>
    </row>
    <row r="561" spans="1:55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26"/>
      <c r="AX561" s="3"/>
      <c r="AY561" s="3"/>
      <c r="AZ561" s="3"/>
      <c r="BA561" s="3"/>
      <c r="BB561" s="3"/>
      <c r="BC561" s="3"/>
    </row>
    <row r="562" spans="1:55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26"/>
      <c r="AX562" s="3"/>
      <c r="AY562" s="3"/>
      <c r="AZ562" s="3"/>
      <c r="BA562" s="3"/>
      <c r="BB562" s="3"/>
      <c r="BC562" s="3"/>
    </row>
    <row r="563" spans="1:55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26"/>
      <c r="AX563" s="3"/>
      <c r="AY563" s="3"/>
      <c r="AZ563" s="3"/>
      <c r="BA563" s="3"/>
      <c r="BB563" s="3"/>
      <c r="BC563" s="3"/>
    </row>
    <row r="564" spans="1:55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26"/>
      <c r="AX564" s="3"/>
      <c r="AY564" s="3"/>
      <c r="AZ564" s="3"/>
      <c r="BA564" s="3"/>
      <c r="BB564" s="3"/>
      <c r="BC564" s="3"/>
    </row>
    <row r="565" spans="1:5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26"/>
      <c r="AX565" s="3"/>
      <c r="AY565" s="3"/>
      <c r="AZ565" s="3"/>
      <c r="BA565" s="3"/>
      <c r="BB565" s="3"/>
      <c r="BC565" s="3"/>
    </row>
    <row r="566" spans="1:55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26"/>
      <c r="AX566" s="3"/>
      <c r="AY566" s="3"/>
      <c r="AZ566" s="3"/>
      <c r="BA566" s="3"/>
      <c r="BB566" s="3"/>
      <c r="BC566" s="3"/>
    </row>
    <row r="567" spans="1:55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26"/>
      <c r="AX567" s="3"/>
      <c r="AY567" s="3"/>
      <c r="AZ567" s="3"/>
      <c r="BA567" s="3"/>
      <c r="BB567" s="3"/>
      <c r="BC567" s="3"/>
    </row>
    <row r="568" spans="1:55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26"/>
      <c r="AX568" s="3"/>
      <c r="AY568" s="3"/>
      <c r="AZ568" s="3"/>
      <c r="BA568" s="3"/>
      <c r="BB568" s="3"/>
      <c r="BC568" s="3"/>
    </row>
    <row r="569" spans="1:55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26"/>
      <c r="AX569" s="3"/>
      <c r="AY569" s="3"/>
      <c r="AZ569" s="3"/>
      <c r="BA569" s="3"/>
      <c r="BB569" s="3"/>
      <c r="BC569" s="3"/>
    </row>
    <row r="570" spans="1:55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26"/>
      <c r="AX570" s="3"/>
      <c r="AY570" s="3"/>
      <c r="AZ570" s="3"/>
      <c r="BA570" s="3"/>
      <c r="BB570" s="3"/>
      <c r="BC570" s="3"/>
    </row>
    <row r="571" spans="1:55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26"/>
      <c r="AX571" s="3"/>
      <c r="AY571" s="3"/>
      <c r="AZ571" s="3"/>
      <c r="BA571" s="3"/>
      <c r="BB571" s="3"/>
      <c r="BC571" s="3"/>
    </row>
    <row r="572" spans="1:55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26"/>
      <c r="AX572" s="3"/>
      <c r="AY572" s="3"/>
      <c r="AZ572" s="3"/>
      <c r="BA572" s="3"/>
      <c r="BB572" s="3"/>
      <c r="BC572" s="3"/>
    </row>
    <row r="573" spans="1:55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26"/>
      <c r="AX573" s="3"/>
      <c r="AY573" s="3"/>
      <c r="AZ573" s="3"/>
      <c r="BA573" s="3"/>
      <c r="BB573" s="3"/>
      <c r="BC573" s="3"/>
    </row>
    <row r="574" spans="1:55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26"/>
      <c r="AX574" s="3"/>
      <c r="AY574" s="3"/>
      <c r="AZ574" s="3"/>
      <c r="BA574" s="3"/>
      <c r="BB574" s="3"/>
      <c r="BC574" s="3"/>
    </row>
    <row r="575" spans="1:5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26"/>
      <c r="AX575" s="3"/>
      <c r="AY575" s="3"/>
      <c r="AZ575" s="3"/>
      <c r="BA575" s="3"/>
      <c r="BB575" s="3"/>
      <c r="BC575" s="3"/>
    </row>
    <row r="576" spans="1:55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26"/>
      <c r="AX576" s="3"/>
      <c r="AY576" s="3"/>
      <c r="AZ576" s="3"/>
      <c r="BA576" s="3"/>
      <c r="BB576" s="3"/>
      <c r="BC576" s="3"/>
    </row>
    <row r="577" spans="1:55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26"/>
      <c r="AX577" s="3"/>
      <c r="AY577" s="3"/>
      <c r="AZ577" s="3"/>
      <c r="BA577" s="3"/>
      <c r="BB577" s="3"/>
      <c r="BC577" s="3"/>
    </row>
    <row r="578" spans="1:55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26"/>
      <c r="AX578" s="3"/>
      <c r="AY578" s="3"/>
      <c r="AZ578" s="3"/>
      <c r="BA578" s="3"/>
      <c r="BB578" s="3"/>
      <c r="BC578" s="3"/>
    </row>
    <row r="579" spans="1:55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26"/>
      <c r="AX579" s="3"/>
      <c r="AY579" s="3"/>
      <c r="AZ579" s="3"/>
      <c r="BA579" s="3"/>
      <c r="BB579" s="3"/>
      <c r="BC579" s="3"/>
    </row>
    <row r="580" spans="1:55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26"/>
      <c r="AX580" s="3"/>
      <c r="AY580" s="3"/>
      <c r="AZ580" s="3"/>
      <c r="BA580" s="3"/>
      <c r="BB580" s="3"/>
      <c r="BC580" s="3"/>
    </row>
    <row r="581" spans="1:55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26"/>
      <c r="AX581" s="3"/>
      <c r="AY581" s="3"/>
      <c r="AZ581" s="3"/>
      <c r="BA581" s="3"/>
      <c r="BB581" s="3"/>
      <c r="BC581" s="3"/>
    </row>
    <row r="582" spans="1:55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26"/>
      <c r="AX582" s="3"/>
      <c r="AY582" s="3"/>
      <c r="AZ582" s="3"/>
      <c r="BA582" s="3"/>
      <c r="BB582" s="3"/>
      <c r="BC582" s="3"/>
    </row>
    <row r="583" spans="1:55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26"/>
      <c r="AX583" s="3"/>
      <c r="AY583" s="3"/>
      <c r="AZ583" s="3"/>
      <c r="BA583" s="3"/>
      <c r="BB583" s="3"/>
      <c r="BC583" s="3"/>
    </row>
    <row r="584" spans="1:55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26"/>
      <c r="AX584" s="3"/>
      <c r="AY584" s="3"/>
      <c r="AZ584" s="3"/>
      <c r="BA584" s="3"/>
      <c r="BB584" s="3"/>
      <c r="BC584" s="3"/>
    </row>
    <row r="585" spans="1:5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26"/>
      <c r="AX585" s="3"/>
      <c r="AY585" s="3"/>
      <c r="AZ585" s="3"/>
      <c r="BA585" s="3"/>
      <c r="BB585" s="3"/>
      <c r="BC585" s="3"/>
    </row>
    <row r="586" spans="1:55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26"/>
      <c r="AX586" s="3"/>
      <c r="AY586" s="3"/>
      <c r="AZ586" s="3"/>
      <c r="BA586" s="3"/>
      <c r="BB586" s="3"/>
      <c r="BC586" s="3"/>
    </row>
    <row r="587" spans="1:55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26"/>
      <c r="AX587" s="3"/>
      <c r="AY587" s="3"/>
      <c r="AZ587" s="3"/>
      <c r="BA587" s="3"/>
      <c r="BB587" s="3"/>
      <c r="BC587" s="3"/>
    </row>
    <row r="588" spans="1:55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26"/>
      <c r="AX588" s="3"/>
      <c r="AY588" s="3"/>
      <c r="AZ588" s="3"/>
      <c r="BA588" s="3"/>
      <c r="BB588" s="3"/>
      <c r="BC588" s="3"/>
    </row>
    <row r="589" spans="1:55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26"/>
      <c r="AX589" s="3"/>
      <c r="AY589" s="3"/>
      <c r="AZ589" s="3"/>
      <c r="BA589" s="3"/>
      <c r="BB589" s="3"/>
      <c r="BC589" s="3"/>
    </row>
    <row r="590" spans="1:55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26"/>
      <c r="AX590" s="3"/>
      <c r="AY590" s="3"/>
      <c r="AZ590" s="3"/>
      <c r="BA590" s="3"/>
      <c r="BB590" s="3"/>
      <c r="BC590" s="3"/>
    </row>
    <row r="591" spans="1:55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26"/>
      <c r="AX591" s="3"/>
      <c r="AY591" s="3"/>
      <c r="AZ591" s="3"/>
      <c r="BA591" s="3"/>
      <c r="BB591" s="3"/>
      <c r="BC591" s="3"/>
    </row>
    <row r="592" spans="1:55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26"/>
      <c r="AX592" s="3"/>
      <c r="AY592" s="3"/>
      <c r="AZ592" s="3"/>
      <c r="BA592" s="3"/>
      <c r="BB592" s="3"/>
      <c r="BC592" s="3"/>
    </row>
    <row r="593" spans="1:55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26"/>
      <c r="AX593" s="3"/>
      <c r="AY593" s="3"/>
      <c r="AZ593" s="3"/>
      <c r="BA593" s="3"/>
      <c r="BB593" s="3"/>
      <c r="BC593" s="3"/>
    </row>
    <row r="594" spans="1:55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26"/>
      <c r="AX594" s="3"/>
      <c r="AY594" s="3"/>
      <c r="AZ594" s="3"/>
      <c r="BA594" s="3"/>
      <c r="BB594" s="3"/>
      <c r="BC594" s="3"/>
    </row>
    <row r="595" spans="1:5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26"/>
      <c r="AX595" s="3"/>
      <c r="AY595" s="3"/>
      <c r="AZ595" s="3"/>
      <c r="BA595" s="3"/>
      <c r="BB595" s="3"/>
      <c r="BC595" s="3"/>
    </row>
    <row r="596" spans="1:55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26"/>
      <c r="AX596" s="3"/>
      <c r="AY596" s="3"/>
      <c r="AZ596" s="3"/>
      <c r="BA596" s="3"/>
      <c r="BB596" s="3"/>
      <c r="BC596" s="3"/>
    </row>
    <row r="597" spans="1:55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26"/>
      <c r="AX597" s="3"/>
      <c r="AY597" s="3"/>
      <c r="AZ597" s="3"/>
      <c r="BA597" s="3"/>
      <c r="BB597" s="3"/>
      <c r="BC597" s="3"/>
    </row>
    <row r="598" spans="1:55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26"/>
      <c r="AX598" s="3"/>
      <c r="AY598" s="3"/>
      <c r="AZ598" s="3"/>
      <c r="BA598" s="3"/>
      <c r="BB598" s="3"/>
      <c r="BC598" s="3"/>
    </row>
    <row r="599" spans="1:55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26"/>
      <c r="AX599" s="3"/>
      <c r="AY599" s="3"/>
      <c r="AZ599" s="3"/>
      <c r="BA599" s="3"/>
      <c r="BB599" s="3"/>
      <c r="BC599" s="3"/>
    </row>
    <row r="600" spans="1:55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26"/>
      <c r="AX600" s="3"/>
      <c r="AY600" s="3"/>
      <c r="AZ600" s="3"/>
      <c r="BA600" s="3"/>
      <c r="BB600" s="3"/>
      <c r="BC600" s="3"/>
    </row>
    <row r="601" spans="1:55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26"/>
      <c r="AX601" s="3"/>
      <c r="AY601" s="3"/>
      <c r="AZ601" s="3"/>
      <c r="BA601" s="3"/>
      <c r="BB601" s="3"/>
      <c r="BC601" s="3"/>
    </row>
    <row r="602" spans="1:55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26"/>
      <c r="AX602" s="3"/>
      <c r="AY602" s="3"/>
      <c r="AZ602" s="3"/>
      <c r="BA602" s="3"/>
      <c r="BB602" s="3"/>
      <c r="BC602" s="3"/>
    </row>
    <row r="603" spans="1:55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26"/>
      <c r="AX603" s="3"/>
      <c r="AY603" s="3"/>
      <c r="AZ603" s="3"/>
      <c r="BA603" s="3"/>
      <c r="BB603" s="3"/>
      <c r="BC603" s="3"/>
    </row>
    <row r="604" spans="1:55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26"/>
      <c r="AX604" s="3"/>
      <c r="AY604" s="3"/>
      <c r="AZ604" s="3"/>
      <c r="BA604" s="3"/>
      <c r="BB604" s="3"/>
      <c r="BC604" s="3"/>
    </row>
    <row r="605" spans="1:5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26"/>
      <c r="AX605" s="3"/>
      <c r="AY605" s="3"/>
      <c r="AZ605" s="3"/>
      <c r="BA605" s="3"/>
      <c r="BB605" s="3"/>
      <c r="BC605" s="3"/>
    </row>
    <row r="606" spans="1:55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26"/>
      <c r="AX606" s="3"/>
      <c r="AY606" s="3"/>
      <c r="AZ606" s="3"/>
      <c r="BA606" s="3"/>
      <c r="BB606" s="3"/>
      <c r="BC606" s="3"/>
    </row>
    <row r="607" spans="1:55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26"/>
      <c r="AX607" s="3"/>
      <c r="AY607" s="3"/>
      <c r="AZ607" s="3"/>
      <c r="BA607" s="3"/>
      <c r="BB607" s="3"/>
      <c r="BC607" s="3"/>
    </row>
    <row r="608" spans="1:55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26"/>
      <c r="AX608" s="3"/>
      <c r="AY608" s="3"/>
      <c r="AZ608" s="3"/>
      <c r="BA608" s="3"/>
      <c r="BB608" s="3"/>
      <c r="BC608" s="3"/>
    </row>
    <row r="609" spans="1:55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26"/>
      <c r="AX609" s="3"/>
      <c r="AY609" s="3"/>
      <c r="AZ609" s="3"/>
      <c r="BA609" s="3"/>
      <c r="BB609" s="3"/>
      <c r="BC609" s="3"/>
    </row>
    <row r="610" spans="1:55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26"/>
      <c r="AX610" s="3"/>
      <c r="AY610" s="3"/>
      <c r="AZ610" s="3"/>
      <c r="BA610" s="3"/>
      <c r="BB610" s="3"/>
      <c r="BC610" s="3"/>
    </row>
    <row r="611" spans="1:55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26"/>
      <c r="AX611" s="3"/>
      <c r="AY611" s="3"/>
      <c r="AZ611" s="3"/>
      <c r="BA611" s="3"/>
      <c r="BB611" s="3"/>
      <c r="BC611" s="3"/>
    </row>
    <row r="612" spans="1:55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26"/>
      <c r="AX612" s="3"/>
      <c r="AY612" s="3"/>
      <c r="AZ612" s="3"/>
      <c r="BA612" s="3"/>
      <c r="BB612" s="3"/>
      <c r="BC612" s="3"/>
    </row>
    <row r="613" spans="1:55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26"/>
      <c r="AX613" s="3"/>
      <c r="AY613" s="3"/>
      <c r="AZ613" s="3"/>
      <c r="BA613" s="3"/>
      <c r="BB613" s="3"/>
      <c r="BC613" s="3"/>
    </row>
    <row r="614" spans="1:55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26"/>
      <c r="AX614" s="3"/>
      <c r="AY614" s="3"/>
      <c r="AZ614" s="3"/>
      <c r="BA614" s="3"/>
      <c r="BB614" s="3"/>
      <c r="BC614" s="3"/>
    </row>
    <row r="615" spans="1:5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26"/>
      <c r="AX615" s="3"/>
      <c r="AY615" s="3"/>
      <c r="AZ615" s="3"/>
      <c r="BA615" s="3"/>
      <c r="BB615" s="3"/>
      <c r="BC615" s="3"/>
    </row>
    <row r="616" spans="1:55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26"/>
      <c r="AX616" s="3"/>
      <c r="AY616" s="3"/>
      <c r="AZ616" s="3"/>
      <c r="BA616" s="3"/>
      <c r="BB616" s="3"/>
      <c r="BC616" s="3"/>
    </row>
    <row r="617" spans="1:55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26"/>
      <c r="AX617" s="3"/>
      <c r="AY617" s="3"/>
      <c r="AZ617" s="3"/>
      <c r="BA617" s="3"/>
      <c r="BB617" s="3"/>
      <c r="BC617" s="3"/>
    </row>
    <row r="618" spans="1:55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26"/>
      <c r="AX618" s="3"/>
      <c r="AY618" s="3"/>
      <c r="AZ618" s="3"/>
      <c r="BA618" s="3"/>
      <c r="BB618" s="3"/>
      <c r="BC618" s="3"/>
    </row>
    <row r="619" spans="1:55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26"/>
      <c r="AX619" s="3"/>
      <c r="AY619" s="3"/>
      <c r="AZ619" s="3"/>
      <c r="BA619" s="3"/>
      <c r="BB619" s="3"/>
      <c r="BC619" s="3"/>
    </row>
    <row r="620" spans="1:55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26"/>
      <c r="AX620" s="3"/>
      <c r="AY620" s="3"/>
      <c r="AZ620" s="3"/>
      <c r="BA620" s="3"/>
      <c r="BB620" s="3"/>
      <c r="BC620" s="3"/>
    </row>
    <row r="621" spans="1:55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26"/>
      <c r="AX621" s="3"/>
      <c r="AY621" s="3"/>
      <c r="AZ621" s="3"/>
      <c r="BA621" s="3"/>
      <c r="BB621" s="3"/>
      <c r="BC621" s="3"/>
    </row>
    <row r="622" spans="1:55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26"/>
      <c r="AX622" s="3"/>
      <c r="AY622" s="3"/>
      <c r="AZ622" s="3"/>
      <c r="BA622" s="3"/>
      <c r="BB622" s="3"/>
      <c r="BC622" s="3"/>
    </row>
    <row r="623" spans="1:55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26"/>
      <c r="AX623" s="3"/>
      <c r="AY623" s="3"/>
      <c r="AZ623" s="3"/>
      <c r="BA623" s="3"/>
      <c r="BB623" s="3"/>
      <c r="BC623" s="3"/>
    </row>
    <row r="624" spans="1:55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26"/>
      <c r="AX624" s="3"/>
      <c r="AY624" s="3"/>
      <c r="AZ624" s="3"/>
      <c r="BA624" s="3"/>
      <c r="BB624" s="3"/>
      <c r="BC624" s="3"/>
    </row>
    <row r="625" spans="1:5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26"/>
      <c r="AX625" s="3"/>
      <c r="AY625" s="3"/>
      <c r="AZ625" s="3"/>
      <c r="BA625" s="3"/>
      <c r="BB625" s="3"/>
      <c r="BC625" s="3"/>
    </row>
    <row r="626" spans="1:55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26"/>
      <c r="AX626" s="3"/>
      <c r="AY626" s="3"/>
      <c r="AZ626" s="3"/>
      <c r="BA626" s="3"/>
      <c r="BB626" s="3"/>
      <c r="BC626" s="3"/>
    </row>
    <row r="627" spans="1:55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26"/>
      <c r="AX627" s="3"/>
      <c r="AY627" s="3"/>
      <c r="AZ627" s="3"/>
      <c r="BA627" s="3"/>
      <c r="BB627" s="3"/>
      <c r="BC627" s="3"/>
    </row>
    <row r="628" spans="1:55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26"/>
      <c r="AX628" s="3"/>
      <c r="AY628" s="3"/>
      <c r="AZ628" s="3"/>
      <c r="BA628" s="3"/>
      <c r="BB628" s="3"/>
      <c r="BC628" s="3"/>
    </row>
    <row r="629" spans="1:55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26"/>
      <c r="AX629" s="3"/>
      <c r="AY629" s="3"/>
      <c r="AZ629" s="3"/>
      <c r="BA629" s="3"/>
      <c r="BB629" s="3"/>
      <c r="BC629" s="3"/>
    </row>
    <row r="630" spans="1:55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26"/>
      <c r="AX630" s="3"/>
      <c r="AY630" s="3"/>
      <c r="AZ630" s="3"/>
      <c r="BA630" s="3"/>
      <c r="BB630" s="3"/>
      <c r="BC630" s="3"/>
    </row>
    <row r="631" spans="1:55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26"/>
      <c r="AX631" s="3"/>
      <c r="AY631" s="3"/>
      <c r="AZ631" s="3"/>
      <c r="BA631" s="3"/>
      <c r="BB631" s="3"/>
      <c r="BC631" s="3"/>
    </row>
    <row r="632" spans="1:55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26"/>
      <c r="AX632" s="3"/>
      <c r="AY632" s="3"/>
      <c r="AZ632" s="3"/>
      <c r="BA632" s="3"/>
      <c r="BB632" s="3"/>
      <c r="BC632" s="3"/>
    </row>
    <row r="633" spans="1:55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26"/>
      <c r="AX633" s="3"/>
      <c r="AY633" s="3"/>
      <c r="AZ633" s="3"/>
      <c r="BA633" s="3"/>
      <c r="BB633" s="3"/>
      <c r="BC633" s="3"/>
    </row>
    <row r="634" spans="1:55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26"/>
      <c r="AX634" s="3"/>
      <c r="AY634" s="3"/>
      <c r="AZ634" s="3"/>
      <c r="BA634" s="3"/>
      <c r="BB634" s="3"/>
      <c r="BC634" s="3"/>
    </row>
    <row r="635" spans="1:5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26"/>
      <c r="AX635" s="3"/>
      <c r="AY635" s="3"/>
      <c r="AZ635" s="3"/>
      <c r="BA635" s="3"/>
      <c r="BB635" s="3"/>
      <c r="BC635" s="3"/>
    </row>
    <row r="636" spans="1:55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26"/>
      <c r="AX636" s="3"/>
      <c r="AY636" s="3"/>
      <c r="AZ636" s="3"/>
      <c r="BA636" s="3"/>
      <c r="BB636" s="3"/>
      <c r="BC636" s="3"/>
    </row>
    <row r="637" spans="1:55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26"/>
      <c r="AX637" s="3"/>
      <c r="AY637" s="3"/>
      <c r="AZ637" s="3"/>
      <c r="BA637" s="3"/>
      <c r="BB637" s="3"/>
      <c r="BC637" s="3"/>
    </row>
    <row r="638" spans="1:55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26"/>
      <c r="AX638" s="3"/>
      <c r="AY638" s="3"/>
      <c r="AZ638" s="3"/>
      <c r="BA638" s="3"/>
      <c r="BB638" s="3"/>
      <c r="BC638" s="3"/>
    </row>
    <row r="639" spans="1:55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26"/>
      <c r="AX639" s="3"/>
      <c r="AY639" s="3"/>
      <c r="AZ639" s="3"/>
      <c r="BA639" s="3"/>
      <c r="BB639" s="3"/>
      <c r="BC639" s="3"/>
    </row>
    <row r="640" spans="1:55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26"/>
      <c r="AX640" s="3"/>
      <c r="AY640" s="3"/>
      <c r="AZ640" s="3"/>
      <c r="BA640" s="3"/>
      <c r="BB640" s="3"/>
      <c r="BC640" s="3"/>
    </row>
    <row r="641" spans="1:55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26"/>
      <c r="AX641" s="3"/>
      <c r="AY641" s="3"/>
      <c r="AZ641" s="3"/>
      <c r="BA641" s="3"/>
      <c r="BB641" s="3"/>
      <c r="BC641" s="3"/>
    </row>
    <row r="642" spans="1:55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26"/>
      <c r="AX642" s="3"/>
      <c r="AY642" s="3"/>
      <c r="AZ642" s="3"/>
      <c r="BA642" s="3"/>
      <c r="BB642" s="3"/>
      <c r="BC642" s="3"/>
    </row>
    <row r="643" spans="1:55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26"/>
      <c r="AX643" s="3"/>
      <c r="AY643" s="3"/>
      <c r="AZ643" s="3"/>
      <c r="BA643" s="3"/>
      <c r="BB643" s="3"/>
      <c r="BC643" s="3"/>
    </row>
    <row r="644" spans="1:55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26"/>
      <c r="AX644" s="3"/>
      <c r="AY644" s="3"/>
      <c r="AZ644" s="3"/>
      <c r="BA644" s="3"/>
      <c r="BB644" s="3"/>
      <c r="BC644" s="3"/>
    </row>
    <row r="645" spans="1:5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26"/>
      <c r="AX645" s="3"/>
      <c r="AY645" s="3"/>
      <c r="AZ645" s="3"/>
      <c r="BA645" s="3"/>
      <c r="BB645" s="3"/>
      <c r="BC645" s="3"/>
    </row>
    <row r="646" spans="1:55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26"/>
      <c r="AX646" s="3"/>
      <c r="AY646" s="3"/>
      <c r="AZ646" s="3"/>
      <c r="BA646" s="3"/>
      <c r="BB646" s="3"/>
      <c r="BC646" s="3"/>
    </row>
    <row r="647" spans="1:55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26"/>
      <c r="AX647" s="3"/>
      <c r="AY647" s="3"/>
      <c r="AZ647" s="3"/>
      <c r="BA647" s="3"/>
      <c r="BB647" s="3"/>
      <c r="BC647" s="3"/>
    </row>
    <row r="648" spans="1:55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26"/>
      <c r="AX648" s="3"/>
      <c r="AY648" s="3"/>
      <c r="AZ648" s="3"/>
      <c r="BA648" s="3"/>
      <c r="BB648" s="3"/>
      <c r="BC648" s="3"/>
    </row>
    <row r="649" spans="1:55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26"/>
      <c r="AX649" s="3"/>
      <c r="AY649" s="3"/>
      <c r="AZ649" s="3"/>
      <c r="BA649" s="3"/>
      <c r="BB649" s="3"/>
      <c r="BC649" s="3"/>
    </row>
    <row r="650" spans="1:55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26"/>
      <c r="AX650" s="3"/>
      <c r="AY650" s="3"/>
      <c r="AZ650" s="3"/>
      <c r="BA650" s="3"/>
      <c r="BB650" s="3"/>
      <c r="BC650" s="3"/>
    </row>
    <row r="651" spans="1:55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26"/>
      <c r="AX651" s="3"/>
      <c r="AY651" s="3"/>
      <c r="AZ651" s="3"/>
      <c r="BA651" s="3"/>
      <c r="BB651" s="3"/>
      <c r="BC651" s="3"/>
    </row>
    <row r="652" spans="1:55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26"/>
      <c r="AX652" s="3"/>
      <c r="AY652" s="3"/>
      <c r="AZ652" s="3"/>
      <c r="BA652" s="3"/>
      <c r="BB652" s="3"/>
      <c r="BC652" s="3"/>
    </row>
    <row r="653" spans="1:55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26"/>
      <c r="AX653" s="3"/>
      <c r="AY653" s="3"/>
      <c r="AZ653" s="3"/>
      <c r="BA653" s="3"/>
      <c r="BB653" s="3"/>
      <c r="BC653" s="3"/>
    </row>
    <row r="654" spans="1:55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26"/>
      <c r="AX654" s="3"/>
      <c r="AY654" s="3"/>
      <c r="AZ654" s="3"/>
      <c r="BA654" s="3"/>
      <c r="BB654" s="3"/>
      <c r="BC654" s="3"/>
    </row>
    <row r="655" spans="1: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26"/>
      <c r="AX655" s="3"/>
      <c r="AY655" s="3"/>
      <c r="AZ655" s="3"/>
      <c r="BA655" s="3"/>
      <c r="BB655" s="3"/>
      <c r="BC655" s="3"/>
    </row>
    <row r="656" spans="1:55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26"/>
      <c r="AX656" s="3"/>
      <c r="AY656" s="3"/>
      <c r="AZ656" s="3"/>
      <c r="BA656" s="3"/>
      <c r="BB656" s="3"/>
      <c r="BC656" s="3"/>
    </row>
    <row r="657" spans="1:55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26"/>
      <c r="AX657" s="3"/>
      <c r="AY657" s="3"/>
      <c r="AZ657" s="3"/>
      <c r="BA657" s="3"/>
      <c r="BB657" s="3"/>
      <c r="BC657" s="3"/>
    </row>
    <row r="658" spans="1:55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26"/>
      <c r="AX658" s="3"/>
      <c r="AY658" s="3"/>
      <c r="AZ658" s="3"/>
      <c r="BA658" s="3"/>
      <c r="BB658" s="3"/>
      <c r="BC658" s="3"/>
    </row>
    <row r="659" spans="1:55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26"/>
      <c r="AX659" s="3"/>
      <c r="AY659" s="3"/>
      <c r="AZ659" s="3"/>
      <c r="BA659" s="3"/>
      <c r="BB659" s="3"/>
      <c r="BC659" s="3"/>
    </row>
    <row r="660" spans="1:55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26"/>
      <c r="AX660" s="3"/>
      <c r="AY660" s="3"/>
      <c r="AZ660" s="3"/>
      <c r="BA660" s="3"/>
      <c r="BB660" s="3"/>
      <c r="BC660" s="3"/>
    </row>
    <row r="661" spans="1:55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26"/>
      <c r="AX661" s="3"/>
      <c r="AY661" s="3"/>
      <c r="AZ661" s="3"/>
      <c r="BA661" s="3"/>
      <c r="BB661" s="3"/>
      <c r="BC661" s="3"/>
    </row>
    <row r="662" spans="1:55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26"/>
      <c r="AX662" s="3"/>
      <c r="AY662" s="3"/>
      <c r="AZ662" s="3"/>
      <c r="BA662" s="3"/>
      <c r="BB662" s="3"/>
      <c r="BC662" s="3"/>
    </row>
    <row r="663" spans="1:55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26"/>
      <c r="AX663" s="3"/>
      <c r="AY663" s="3"/>
      <c r="AZ663" s="3"/>
      <c r="BA663" s="3"/>
      <c r="BB663" s="3"/>
      <c r="BC663" s="3"/>
    </row>
    <row r="664" spans="1:55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26"/>
      <c r="AX664" s="3"/>
      <c r="AY664" s="3"/>
      <c r="AZ664" s="3"/>
      <c r="BA664" s="3"/>
      <c r="BB664" s="3"/>
      <c r="BC664" s="3"/>
    </row>
    <row r="665" spans="1:5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26"/>
      <c r="AX665" s="3"/>
      <c r="AY665" s="3"/>
      <c r="AZ665" s="3"/>
      <c r="BA665" s="3"/>
      <c r="BB665" s="3"/>
      <c r="BC665" s="3"/>
    </row>
    <row r="666" spans="1:55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26"/>
      <c r="AX666" s="3"/>
      <c r="AY666" s="3"/>
      <c r="AZ666" s="3"/>
      <c r="BA666" s="3"/>
      <c r="BB666" s="3"/>
      <c r="BC666" s="3"/>
    </row>
    <row r="667" spans="1:55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26"/>
      <c r="AX667" s="3"/>
      <c r="AY667" s="3"/>
      <c r="AZ667" s="3"/>
      <c r="BA667" s="3"/>
      <c r="BB667" s="3"/>
      <c r="BC667" s="3"/>
    </row>
    <row r="668" spans="1:55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26"/>
      <c r="AX668" s="3"/>
      <c r="AY668" s="3"/>
      <c r="AZ668" s="3"/>
      <c r="BA668" s="3"/>
      <c r="BB668" s="3"/>
      <c r="BC668" s="3"/>
    </row>
    <row r="669" spans="1:55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26"/>
      <c r="AX669" s="3"/>
      <c r="AY669" s="3"/>
      <c r="AZ669" s="3"/>
      <c r="BA669" s="3"/>
      <c r="BB669" s="3"/>
      <c r="BC669" s="3"/>
    </row>
    <row r="670" spans="1:55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26"/>
      <c r="AX670" s="3"/>
      <c r="AY670" s="3"/>
      <c r="AZ670" s="3"/>
      <c r="BA670" s="3"/>
      <c r="BB670" s="3"/>
      <c r="BC670" s="3"/>
    </row>
    <row r="671" spans="1:55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26"/>
      <c r="AX671" s="3"/>
      <c r="AY671" s="3"/>
      <c r="AZ671" s="3"/>
      <c r="BA671" s="3"/>
      <c r="BB671" s="3"/>
      <c r="BC671" s="3"/>
    </row>
    <row r="672" spans="1:55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26"/>
      <c r="AX672" s="3"/>
      <c r="AY672" s="3"/>
      <c r="AZ672" s="3"/>
      <c r="BA672" s="3"/>
      <c r="BB672" s="3"/>
      <c r="BC672" s="3"/>
    </row>
    <row r="673" spans="1:55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26"/>
      <c r="AX673" s="3"/>
      <c r="AY673" s="3"/>
      <c r="AZ673" s="3"/>
      <c r="BA673" s="3"/>
      <c r="BB673" s="3"/>
      <c r="BC673" s="3"/>
    </row>
    <row r="674" spans="1:55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26"/>
      <c r="AX674" s="3"/>
      <c r="AY674" s="3"/>
      <c r="AZ674" s="3"/>
      <c r="BA674" s="3"/>
      <c r="BB674" s="3"/>
      <c r="BC674" s="3"/>
    </row>
    <row r="675" spans="1:5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26"/>
      <c r="AX675" s="3"/>
      <c r="AY675" s="3"/>
      <c r="AZ675" s="3"/>
      <c r="BA675" s="3"/>
      <c r="BB675" s="3"/>
      <c r="BC675" s="3"/>
    </row>
    <row r="676" spans="1:55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26"/>
      <c r="AX676" s="3"/>
      <c r="AY676" s="3"/>
      <c r="AZ676" s="3"/>
      <c r="BA676" s="3"/>
      <c r="BB676" s="3"/>
      <c r="BC676" s="3"/>
    </row>
    <row r="677" spans="1:55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26"/>
      <c r="AX677" s="3"/>
      <c r="AY677" s="3"/>
      <c r="AZ677" s="3"/>
      <c r="BA677" s="3"/>
      <c r="BB677" s="3"/>
      <c r="BC677" s="3"/>
    </row>
    <row r="678" spans="1:55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26"/>
      <c r="AX678" s="3"/>
      <c r="AY678" s="3"/>
      <c r="AZ678" s="3"/>
      <c r="BA678" s="3"/>
      <c r="BB678" s="3"/>
      <c r="BC678" s="3"/>
    </row>
    <row r="679" spans="1:55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26"/>
      <c r="AX679" s="3"/>
      <c r="AY679" s="3"/>
      <c r="AZ679" s="3"/>
      <c r="BA679" s="3"/>
      <c r="BB679" s="3"/>
      <c r="BC679" s="3"/>
    </row>
    <row r="680" spans="1:55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26"/>
      <c r="AX680" s="3"/>
      <c r="AY680" s="3"/>
      <c r="AZ680" s="3"/>
      <c r="BA680" s="3"/>
      <c r="BB680" s="3"/>
      <c r="BC680" s="3"/>
    </row>
    <row r="681" spans="1:55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26"/>
      <c r="AX681" s="3"/>
      <c r="AY681" s="3"/>
      <c r="AZ681" s="3"/>
      <c r="BA681" s="3"/>
      <c r="BB681" s="3"/>
      <c r="BC681" s="3"/>
    </row>
    <row r="682" spans="1:55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26"/>
      <c r="AX682" s="3"/>
      <c r="AY682" s="3"/>
      <c r="AZ682" s="3"/>
      <c r="BA682" s="3"/>
      <c r="BB682" s="3"/>
      <c r="BC682" s="3"/>
    </row>
    <row r="683" spans="1:55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26"/>
      <c r="AX683" s="3"/>
      <c r="AY683" s="3"/>
      <c r="AZ683" s="3"/>
      <c r="BA683" s="3"/>
      <c r="BB683" s="3"/>
      <c r="BC683" s="3"/>
    </row>
    <row r="684" spans="1:55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26"/>
      <c r="AX684" s="3"/>
      <c r="AY684" s="3"/>
      <c r="AZ684" s="3"/>
      <c r="BA684" s="3"/>
      <c r="BB684" s="3"/>
      <c r="BC684" s="3"/>
    </row>
    <row r="685" spans="1:5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26"/>
      <c r="AX685" s="3"/>
      <c r="AY685" s="3"/>
      <c r="AZ685" s="3"/>
      <c r="BA685" s="3"/>
      <c r="BB685" s="3"/>
      <c r="BC685" s="3"/>
    </row>
    <row r="686" spans="1:55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26"/>
      <c r="AX686" s="3"/>
      <c r="AY686" s="3"/>
      <c r="AZ686" s="3"/>
      <c r="BA686" s="3"/>
      <c r="BB686" s="3"/>
      <c r="BC686" s="3"/>
    </row>
    <row r="687" spans="1:55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26"/>
      <c r="AX687" s="3"/>
      <c r="AY687" s="3"/>
      <c r="AZ687" s="3"/>
      <c r="BA687" s="3"/>
      <c r="BB687" s="3"/>
      <c r="BC687" s="3"/>
    </row>
    <row r="688" spans="1:55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26"/>
      <c r="AX688" s="3"/>
      <c r="AY688" s="3"/>
      <c r="AZ688" s="3"/>
      <c r="BA688" s="3"/>
      <c r="BB688" s="3"/>
      <c r="BC688" s="3"/>
    </row>
    <row r="689" spans="1:55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26"/>
      <c r="AX689" s="3"/>
      <c r="AY689" s="3"/>
      <c r="AZ689" s="3"/>
      <c r="BA689" s="3"/>
      <c r="BB689" s="3"/>
      <c r="BC689" s="3"/>
    </row>
    <row r="690" spans="1:55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26"/>
      <c r="AX690" s="3"/>
      <c r="AY690" s="3"/>
      <c r="AZ690" s="3"/>
      <c r="BA690" s="3"/>
      <c r="BB690" s="3"/>
      <c r="BC690" s="3"/>
    </row>
    <row r="691" spans="1:55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26"/>
      <c r="AX691" s="3"/>
      <c r="AY691" s="3"/>
      <c r="AZ691" s="3"/>
      <c r="BA691" s="3"/>
      <c r="BB691" s="3"/>
      <c r="BC691" s="3"/>
    </row>
    <row r="692" spans="1:55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26"/>
      <c r="AX692" s="3"/>
      <c r="AY692" s="3"/>
      <c r="AZ692" s="3"/>
      <c r="BA692" s="3"/>
      <c r="BB692" s="3"/>
      <c r="BC692" s="3"/>
    </row>
    <row r="693" spans="1:55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26"/>
      <c r="AX693" s="3"/>
      <c r="AY693" s="3"/>
      <c r="AZ693" s="3"/>
      <c r="BA693" s="3"/>
      <c r="BB693" s="3"/>
      <c r="BC693" s="3"/>
    </row>
    <row r="694" spans="1:55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26"/>
      <c r="AX694" s="3"/>
      <c r="AY694" s="3"/>
      <c r="AZ694" s="3"/>
      <c r="BA694" s="3"/>
      <c r="BB694" s="3"/>
      <c r="BC694" s="3"/>
    </row>
    <row r="695" spans="1:5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26"/>
      <c r="AX695" s="3"/>
      <c r="AY695" s="3"/>
      <c r="AZ695" s="3"/>
      <c r="BA695" s="3"/>
      <c r="BB695" s="3"/>
      <c r="BC695" s="3"/>
    </row>
    <row r="696" spans="1:55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26"/>
      <c r="AX696" s="3"/>
      <c r="AY696" s="3"/>
      <c r="AZ696" s="3"/>
      <c r="BA696" s="3"/>
      <c r="BB696" s="3"/>
      <c r="BC696" s="3"/>
    </row>
    <row r="697" spans="1:55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26"/>
      <c r="AX697" s="3"/>
      <c r="AY697" s="3"/>
      <c r="AZ697" s="3"/>
      <c r="BA697" s="3"/>
      <c r="BB697" s="3"/>
      <c r="BC697" s="3"/>
    </row>
    <row r="698" spans="1:55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26"/>
      <c r="AX698" s="3"/>
      <c r="AY698" s="3"/>
      <c r="AZ698" s="3"/>
      <c r="BA698" s="3"/>
      <c r="BB698" s="3"/>
      <c r="BC698" s="3"/>
    </row>
    <row r="699" spans="1:55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26"/>
      <c r="AX699" s="3"/>
      <c r="AY699" s="3"/>
      <c r="AZ699" s="3"/>
      <c r="BA699" s="3"/>
      <c r="BB699" s="3"/>
      <c r="BC699" s="3"/>
    </row>
    <row r="700" spans="1:55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26"/>
      <c r="AX700" s="3"/>
      <c r="AY700" s="3"/>
      <c r="AZ700" s="3"/>
      <c r="BA700" s="3"/>
      <c r="BB700" s="3"/>
      <c r="BC700" s="3"/>
    </row>
    <row r="701" spans="1:55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26"/>
      <c r="AX701" s="3"/>
      <c r="AY701" s="3"/>
      <c r="AZ701" s="3"/>
      <c r="BA701" s="3"/>
      <c r="BB701" s="3"/>
      <c r="BC701" s="3"/>
    </row>
    <row r="702" spans="1:55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26"/>
      <c r="AX702" s="3"/>
      <c r="AY702" s="3"/>
      <c r="AZ702" s="3"/>
      <c r="BA702" s="3"/>
      <c r="BB702" s="3"/>
      <c r="BC702" s="3"/>
    </row>
    <row r="703" spans="1:55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26"/>
      <c r="AX703" s="3"/>
      <c r="AY703" s="3"/>
      <c r="AZ703" s="3"/>
      <c r="BA703" s="3"/>
      <c r="BB703" s="3"/>
      <c r="BC703" s="3"/>
    </row>
    <row r="704" spans="1:55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26"/>
      <c r="AX704" s="3"/>
      <c r="AY704" s="3"/>
      <c r="AZ704" s="3"/>
      <c r="BA704" s="3"/>
      <c r="BB704" s="3"/>
      <c r="BC704" s="3"/>
    </row>
    <row r="705" spans="1:5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26"/>
      <c r="AX705" s="3"/>
      <c r="AY705" s="3"/>
      <c r="AZ705" s="3"/>
      <c r="BA705" s="3"/>
      <c r="BB705" s="3"/>
      <c r="BC705" s="3"/>
    </row>
    <row r="706" spans="1:55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26"/>
      <c r="AX706" s="3"/>
      <c r="AY706" s="3"/>
      <c r="AZ706" s="3"/>
      <c r="BA706" s="3"/>
      <c r="BB706" s="3"/>
      <c r="BC706" s="3"/>
    </row>
    <row r="707" spans="1:55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26"/>
      <c r="AX707" s="3"/>
      <c r="AY707" s="3"/>
      <c r="AZ707" s="3"/>
      <c r="BA707" s="3"/>
      <c r="BB707" s="3"/>
      <c r="BC707" s="3"/>
    </row>
    <row r="708" spans="1:55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26"/>
      <c r="AX708" s="3"/>
      <c r="AY708" s="3"/>
      <c r="AZ708" s="3"/>
      <c r="BA708" s="3"/>
      <c r="BB708" s="3"/>
      <c r="BC708" s="3"/>
    </row>
    <row r="709" spans="1:55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26"/>
      <c r="AX709" s="3"/>
      <c r="AY709" s="3"/>
      <c r="AZ709" s="3"/>
      <c r="BA709" s="3"/>
      <c r="BB709" s="3"/>
      <c r="BC709" s="3"/>
    </row>
    <row r="710" spans="1:55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26"/>
      <c r="AX710" s="3"/>
      <c r="AY710" s="3"/>
      <c r="AZ710" s="3"/>
      <c r="BA710" s="3"/>
      <c r="BB710" s="3"/>
      <c r="BC710" s="3"/>
    </row>
    <row r="711" spans="1:55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26"/>
      <c r="AX711" s="3"/>
      <c r="AY711" s="3"/>
      <c r="AZ711" s="3"/>
      <c r="BA711" s="3"/>
      <c r="BB711" s="3"/>
      <c r="BC711" s="3"/>
    </row>
    <row r="712" spans="1:55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26"/>
      <c r="AX712" s="3"/>
      <c r="AY712" s="3"/>
      <c r="AZ712" s="3"/>
      <c r="BA712" s="3"/>
      <c r="BB712" s="3"/>
      <c r="BC712" s="3"/>
    </row>
    <row r="713" spans="1:55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26"/>
      <c r="AX713" s="3"/>
      <c r="AY713" s="3"/>
      <c r="AZ713" s="3"/>
      <c r="BA713" s="3"/>
      <c r="BB713" s="3"/>
      <c r="BC713" s="3"/>
    </row>
    <row r="714" spans="1:55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26"/>
      <c r="AX714" s="3"/>
      <c r="AY714" s="3"/>
      <c r="AZ714" s="3"/>
      <c r="BA714" s="3"/>
      <c r="BB714" s="3"/>
      <c r="BC714" s="3"/>
    </row>
    <row r="715" spans="1:5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26"/>
      <c r="AX715" s="3"/>
      <c r="AY715" s="3"/>
      <c r="AZ715" s="3"/>
      <c r="BA715" s="3"/>
      <c r="BB715" s="3"/>
      <c r="BC715" s="3"/>
    </row>
    <row r="716" spans="1:55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26"/>
      <c r="AX716" s="3"/>
      <c r="AY716" s="3"/>
      <c r="AZ716" s="3"/>
      <c r="BA716" s="3"/>
      <c r="BB716" s="3"/>
      <c r="BC716" s="3"/>
    </row>
    <row r="717" spans="1:55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26"/>
      <c r="AX717" s="3"/>
      <c r="AY717" s="3"/>
      <c r="AZ717" s="3"/>
      <c r="BA717" s="3"/>
      <c r="BB717" s="3"/>
      <c r="BC717" s="3"/>
    </row>
    <row r="718" spans="1:55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26"/>
      <c r="AX718" s="3"/>
      <c r="AY718" s="3"/>
      <c r="AZ718" s="3"/>
      <c r="BA718" s="3"/>
      <c r="BB718" s="3"/>
      <c r="BC718" s="3"/>
    </row>
    <row r="719" spans="1:55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26"/>
      <c r="AX719" s="3"/>
      <c r="AY719" s="3"/>
      <c r="AZ719" s="3"/>
      <c r="BA719" s="3"/>
      <c r="BB719" s="3"/>
      <c r="BC719" s="3"/>
    </row>
    <row r="720" spans="1:55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26"/>
      <c r="AX720" s="3"/>
      <c r="AY720" s="3"/>
      <c r="AZ720" s="3"/>
      <c r="BA720" s="3"/>
      <c r="BB720" s="3"/>
      <c r="BC720" s="3"/>
    </row>
    <row r="721" spans="1:55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26"/>
      <c r="AX721" s="3"/>
      <c r="AY721" s="3"/>
      <c r="AZ721" s="3"/>
      <c r="BA721" s="3"/>
      <c r="BB721" s="3"/>
      <c r="BC721" s="3"/>
    </row>
    <row r="722" spans="1:55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26"/>
      <c r="AX722" s="3"/>
      <c r="AY722" s="3"/>
      <c r="AZ722" s="3"/>
      <c r="BA722" s="3"/>
      <c r="BB722" s="3"/>
      <c r="BC722" s="3"/>
    </row>
    <row r="723" spans="1:55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26"/>
      <c r="AX723" s="3"/>
      <c r="AY723" s="3"/>
      <c r="AZ723" s="3"/>
      <c r="BA723" s="3"/>
      <c r="BB723" s="3"/>
      <c r="BC723" s="3"/>
    </row>
    <row r="724" spans="1:55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26"/>
      <c r="AX724" s="3"/>
      <c r="AY724" s="3"/>
      <c r="AZ724" s="3"/>
      <c r="BA724" s="3"/>
      <c r="BB724" s="3"/>
      <c r="BC724" s="3"/>
    </row>
    <row r="725" spans="1:5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26"/>
      <c r="AX725" s="3"/>
      <c r="AY725" s="3"/>
      <c r="AZ725" s="3"/>
      <c r="BA725" s="3"/>
      <c r="BB725" s="3"/>
      <c r="BC725" s="3"/>
    </row>
    <row r="726" spans="1:55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26"/>
      <c r="AX726" s="3"/>
      <c r="AY726" s="3"/>
      <c r="AZ726" s="3"/>
      <c r="BA726" s="3"/>
      <c r="BB726" s="3"/>
      <c r="BC726" s="3"/>
    </row>
    <row r="727" spans="1:55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26"/>
      <c r="AX727" s="3"/>
      <c r="AY727" s="3"/>
      <c r="AZ727" s="3"/>
      <c r="BA727" s="3"/>
      <c r="BB727" s="3"/>
      <c r="BC727" s="3"/>
    </row>
    <row r="728" spans="1:55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26"/>
      <c r="AX728" s="3"/>
      <c r="AY728" s="3"/>
      <c r="AZ728" s="3"/>
      <c r="BA728" s="3"/>
      <c r="BB728" s="3"/>
      <c r="BC728" s="3"/>
    </row>
    <row r="729" spans="1:55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26"/>
      <c r="AX729" s="3"/>
      <c r="AY729" s="3"/>
      <c r="AZ729" s="3"/>
      <c r="BA729" s="3"/>
      <c r="BB729" s="3"/>
      <c r="BC729" s="3"/>
    </row>
    <row r="730" spans="1:55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26"/>
      <c r="AX730" s="3"/>
      <c r="AY730" s="3"/>
      <c r="AZ730" s="3"/>
      <c r="BA730" s="3"/>
      <c r="BB730" s="3"/>
      <c r="BC730" s="3"/>
    </row>
    <row r="731" spans="1:55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26"/>
      <c r="AX731" s="3"/>
      <c r="AY731" s="3"/>
      <c r="AZ731" s="3"/>
      <c r="BA731" s="3"/>
      <c r="BB731" s="3"/>
      <c r="BC731" s="3"/>
    </row>
    <row r="732" spans="1:55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26"/>
      <c r="AX732" s="3"/>
      <c r="AY732" s="3"/>
      <c r="AZ732" s="3"/>
      <c r="BA732" s="3"/>
      <c r="BB732" s="3"/>
      <c r="BC732" s="3"/>
    </row>
    <row r="733" spans="1:55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26"/>
      <c r="AX733" s="3"/>
      <c r="AY733" s="3"/>
      <c r="AZ733" s="3"/>
      <c r="BA733" s="3"/>
      <c r="BB733" s="3"/>
      <c r="BC733" s="3"/>
    </row>
    <row r="734" spans="1:55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26"/>
      <c r="AX734" s="3"/>
      <c r="AY734" s="3"/>
      <c r="AZ734" s="3"/>
      <c r="BA734" s="3"/>
      <c r="BB734" s="3"/>
      <c r="BC734" s="3"/>
    </row>
    <row r="735" spans="1:5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26"/>
      <c r="AX735" s="3"/>
      <c r="AY735" s="3"/>
      <c r="AZ735" s="3"/>
      <c r="BA735" s="3"/>
      <c r="BB735" s="3"/>
      <c r="BC735" s="3"/>
    </row>
    <row r="736" spans="1:55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26"/>
      <c r="AX736" s="3"/>
      <c r="AY736" s="3"/>
      <c r="AZ736" s="3"/>
      <c r="BA736" s="3"/>
      <c r="BB736" s="3"/>
      <c r="BC736" s="3"/>
    </row>
    <row r="737" spans="1:55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26"/>
      <c r="AX737" s="3"/>
      <c r="AY737" s="3"/>
      <c r="AZ737" s="3"/>
      <c r="BA737" s="3"/>
      <c r="BB737" s="3"/>
      <c r="BC737" s="3"/>
    </row>
    <row r="738" spans="1:55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26"/>
      <c r="AX738" s="3"/>
      <c r="AY738" s="3"/>
      <c r="AZ738" s="3"/>
      <c r="BA738" s="3"/>
      <c r="BB738" s="3"/>
      <c r="BC738" s="3"/>
    </row>
    <row r="739" spans="1:55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26"/>
      <c r="AX739" s="3"/>
      <c r="AY739" s="3"/>
      <c r="AZ739" s="3"/>
      <c r="BA739" s="3"/>
      <c r="BB739" s="3"/>
      <c r="BC739" s="3"/>
    </row>
    <row r="740" spans="1:55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26"/>
      <c r="AX740" s="3"/>
      <c r="AY740" s="3"/>
      <c r="AZ740" s="3"/>
      <c r="BA740" s="3"/>
      <c r="BB740" s="3"/>
      <c r="BC740" s="3"/>
    </row>
    <row r="741" spans="1:55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26"/>
      <c r="AX741" s="3"/>
      <c r="AY741" s="3"/>
      <c r="AZ741" s="3"/>
      <c r="BA741" s="3"/>
      <c r="BB741" s="3"/>
      <c r="BC741" s="3"/>
    </row>
    <row r="742" spans="1:55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26"/>
      <c r="AX742" s="3"/>
      <c r="AY742" s="3"/>
      <c r="AZ742" s="3"/>
      <c r="BA742" s="3"/>
      <c r="BB742" s="3"/>
      <c r="BC742" s="3"/>
    </row>
    <row r="743" spans="1:55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26"/>
      <c r="AX743" s="3"/>
      <c r="AY743" s="3"/>
      <c r="AZ743" s="3"/>
      <c r="BA743" s="3"/>
      <c r="BB743" s="3"/>
      <c r="BC743" s="3"/>
    </row>
    <row r="744" spans="1:55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26"/>
      <c r="AX744" s="3"/>
      <c r="AY744" s="3"/>
      <c r="AZ744" s="3"/>
      <c r="BA744" s="3"/>
      <c r="BB744" s="3"/>
      <c r="BC744" s="3"/>
    </row>
    <row r="745" spans="1:5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26"/>
      <c r="AX745" s="3"/>
      <c r="AY745" s="3"/>
      <c r="AZ745" s="3"/>
      <c r="BA745" s="3"/>
      <c r="BB745" s="3"/>
      <c r="BC745" s="3"/>
    </row>
    <row r="746" spans="1:55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26"/>
      <c r="AX746" s="3"/>
      <c r="AY746" s="3"/>
      <c r="AZ746" s="3"/>
      <c r="BA746" s="3"/>
      <c r="BB746" s="3"/>
      <c r="BC746" s="3"/>
    </row>
    <row r="747" spans="1:55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26"/>
      <c r="AX747" s="3"/>
      <c r="AY747" s="3"/>
      <c r="AZ747" s="3"/>
      <c r="BA747" s="3"/>
      <c r="BB747" s="3"/>
      <c r="BC747" s="3"/>
    </row>
    <row r="748" spans="1:55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26"/>
      <c r="AX748" s="3"/>
      <c r="AY748" s="3"/>
      <c r="AZ748" s="3"/>
      <c r="BA748" s="3"/>
      <c r="BB748" s="3"/>
      <c r="BC748" s="3"/>
    </row>
    <row r="749" spans="1:55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26"/>
      <c r="AX749" s="3"/>
      <c r="AY749" s="3"/>
      <c r="AZ749" s="3"/>
      <c r="BA749" s="3"/>
      <c r="BB749" s="3"/>
      <c r="BC749" s="3"/>
    </row>
    <row r="750" spans="1:55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26"/>
      <c r="AX750" s="3"/>
      <c r="AY750" s="3"/>
      <c r="AZ750" s="3"/>
      <c r="BA750" s="3"/>
      <c r="BB750" s="3"/>
      <c r="BC750" s="3"/>
    </row>
    <row r="751" spans="1:55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26"/>
      <c r="AX751" s="3"/>
      <c r="AY751" s="3"/>
      <c r="AZ751" s="3"/>
      <c r="BA751" s="3"/>
      <c r="BB751" s="3"/>
      <c r="BC751" s="3"/>
    </row>
    <row r="752" spans="1:55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26"/>
      <c r="AX752" s="3"/>
      <c r="AY752" s="3"/>
      <c r="AZ752" s="3"/>
      <c r="BA752" s="3"/>
      <c r="BB752" s="3"/>
      <c r="BC752" s="3"/>
    </row>
    <row r="753" spans="1:55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26"/>
      <c r="AX753" s="3"/>
      <c r="AY753" s="3"/>
      <c r="AZ753" s="3"/>
      <c r="BA753" s="3"/>
      <c r="BB753" s="3"/>
      <c r="BC753" s="3"/>
    </row>
    <row r="754" spans="1:55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26"/>
      <c r="AX754" s="3"/>
      <c r="AY754" s="3"/>
      <c r="AZ754" s="3"/>
      <c r="BA754" s="3"/>
      <c r="BB754" s="3"/>
      <c r="BC754" s="3"/>
    </row>
    <row r="755" spans="1: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26"/>
      <c r="AX755" s="3"/>
      <c r="AY755" s="3"/>
      <c r="AZ755" s="3"/>
      <c r="BA755" s="3"/>
      <c r="BB755" s="3"/>
      <c r="BC755" s="3"/>
    </row>
    <row r="756" spans="1:55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26"/>
      <c r="AX756" s="3"/>
      <c r="AY756" s="3"/>
      <c r="AZ756" s="3"/>
      <c r="BA756" s="3"/>
      <c r="BB756" s="3"/>
      <c r="BC756" s="3"/>
    </row>
    <row r="757" spans="1:55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26"/>
      <c r="AX757" s="3"/>
      <c r="AY757" s="3"/>
      <c r="AZ757" s="3"/>
      <c r="BA757" s="3"/>
      <c r="BB757" s="3"/>
      <c r="BC757" s="3"/>
    </row>
    <row r="758" spans="1:55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26"/>
      <c r="AX758" s="3"/>
      <c r="AY758" s="3"/>
      <c r="AZ758" s="3"/>
      <c r="BA758" s="3"/>
      <c r="BB758" s="3"/>
      <c r="BC758" s="3"/>
    </row>
    <row r="759" spans="1:55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26"/>
      <c r="AX759" s="3"/>
      <c r="AY759" s="3"/>
      <c r="AZ759" s="3"/>
      <c r="BA759" s="3"/>
      <c r="BB759" s="3"/>
      <c r="BC759" s="3"/>
    </row>
    <row r="760" spans="1:55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26"/>
      <c r="AX760" s="3"/>
      <c r="AY760" s="3"/>
      <c r="AZ760" s="3"/>
      <c r="BA760" s="3"/>
      <c r="BB760" s="3"/>
      <c r="BC760" s="3"/>
    </row>
    <row r="761" spans="1:55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26"/>
      <c r="AX761" s="3"/>
      <c r="AY761" s="3"/>
      <c r="AZ761" s="3"/>
      <c r="BA761" s="3"/>
      <c r="BB761" s="3"/>
      <c r="BC761" s="3"/>
    </row>
    <row r="762" spans="1:55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26"/>
      <c r="AX762" s="3"/>
      <c r="AY762" s="3"/>
      <c r="AZ762" s="3"/>
      <c r="BA762" s="3"/>
      <c r="BB762" s="3"/>
      <c r="BC762" s="3"/>
    </row>
    <row r="763" spans="1:55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26"/>
      <c r="AX763" s="3"/>
      <c r="AY763" s="3"/>
      <c r="AZ763" s="3"/>
      <c r="BA763" s="3"/>
      <c r="BB763" s="3"/>
      <c r="BC763" s="3"/>
    </row>
    <row r="764" spans="1:55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26"/>
      <c r="AX764" s="3"/>
      <c r="AY764" s="3"/>
      <c r="AZ764" s="3"/>
      <c r="BA764" s="3"/>
      <c r="BB764" s="3"/>
      <c r="BC764" s="3"/>
    </row>
    <row r="765" spans="1:5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26"/>
      <c r="AX765" s="3"/>
      <c r="AY765" s="3"/>
      <c r="AZ765" s="3"/>
      <c r="BA765" s="3"/>
      <c r="BB765" s="3"/>
      <c r="BC765" s="3"/>
    </row>
    <row r="766" spans="1:55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26"/>
      <c r="AX766" s="3"/>
      <c r="AY766" s="3"/>
      <c r="AZ766" s="3"/>
      <c r="BA766" s="3"/>
      <c r="BB766" s="3"/>
      <c r="BC766" s="3"/>
    </row>
    <row r="767" spans="1:55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26"/>
      <c r="AX767" s="3"/>
      <c r="AY767" s="3"/>
      <c r="AZ767" s="3"/>
      <c r="BA767" s="3"/>
      <c r="BB767" s="3"/>
      <c r="BC767" s="3"/>
    </row>
    <row r="768" spans="1:55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26"/>
      <c r="AX768" s="3"/>
      <c r="AY768" s="3"/>
      <c r="AZ768" s="3"/>
      <c r="BA768" s="3"/>
      <c r="BB768" s="3"/>
      <c r="BC768" s="3"/>
    </row>
    <row r="769" spans="1:55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26"/>
      <c r="AX769" s="3"/>
      <c r="AY769" s="3"/>
      <c r="AZ769" s="3"/>
      <c r="BA769" s="3"/>
      <c r="BB769" s="3"/>
      <c r="BC769" s="3"/>
    </row>
    <row r="770" spans="1:55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26"/>
      <c r="AX770" s="3"/>
      <c r="AY770" s="3"/>
      <c r="AZ770" s="3"/>
      <c r="BA770" s="3"/>
      <c r="BB770" s="3"/>
      <c r="BC770" s="3"/>
    </row>
    <row r="771" spans="1:55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26"/>
      <c r="AX771" s="3"/>
      <c r="AY771" s="3"/>
      <c r="AZ771" s="3"/>
      <c r="BA771" s="3"/>
      <c r="BB771" s="3"/>
      <c r="BC771" s="3"/>
    </row>
    <row r="772" spans="1:55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26"/>
      <c r="AX772" s="3"/>
      <c r="AY772" s="3"/>
      <c r="AZ772" s="3"/>
      <c r="BA772" s="3"/>
      <c r="BB772" s="3"/>
      <c r="BC772" s="3"/>
    </row>
    <row r="773" spans="1:55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26"/>
      <c r="AX773" s="3"/>
      <c r="AY773" s="3"/>
      <c r="AZ773" s="3"/>
      <c r="BA773" s="3"/>
      <c r="BB773" s="3"/>
      <c r="BC773" s="3"/>
    </row>
    <row r="774" spans="1:55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26"/>
      <c r="AX774" s="3"/>
      <c r="AY774" s="3"/>
      <c r="AZ774" s="3"/>
      <c r="BA774" s="3"/>
      <c r="BB774" s="3"/>
      <c r="BC774" s="3"/>
    </row>
    <row r="775" spans="1:5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26"/>
      <c r="AX775" s="3"/>
      <c r="AY775" s="3"/>
      <c r="AZ775" s="3"/>
      <c r="BA775" s="3"/>
      <c r="BB775" s="3"/>
      <c r="BC775" s="3"/>
    </row>
    <row r="776" spans="1:55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26"/>
      <c r="AX776" s="3"/>
      <c r="AY776" s="3"/>
      <c r="AZ776" s="3"/>
      <c r="BA776" s="3"/>
      <c r="BB776" s="3"/>
      <c r="BC776" s="3"/>
    </row>
    <row r="777" spans="1:55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26"/>
      <c r="AX777" s="3"/>
      <c r="AY777" s="3"/>
      <c r="AZ777" s="3"/>
      <c r="BA777" s="3"/>
      <c r="BB777" s="3"/>
      <c r="BC777" s="3"/>
    </row>
    <row r="778" spans="1:55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26"/>
      <c r="AX778" s="3"/>
      <c r="AY778" s="3"/>
      <c r="AZ778" s="3"/>
      <c r="BA778" s="3"/>
      <c r="BB778" s="3"/>
      <c r="BC778" s="3"/>
    </row>
    <row r="779" spans="1:55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26"/>
      <c r="AX779" s="3"/>
      <c r="AY779" s="3"/>
      <c r="AZ779" s="3"/>
      <c r="BA779" s="3"/>
      <c r="BB779" s="3"/>
      <c r="BC779" s="3"/>
    </row>
    <row r="780" spans="1:55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26"/>
      <c r="AX780" s="3"/>
      <c r="AY780" s="3"/>
      <c r="AZ780" s="3"/>
      <c r="BA780" s="3"/>
      <c r="BB780" s="3"/>
      <c r="BC780" s="3"/>
    </row>
    <row r="781" spans="1:55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26"/>
      <c r="AX781" s="3"/>
      <c r="AY781" s="3"/>
      <c r="AZ781" s="3"/>
      <c r="BA781" s="3"/>
      <c r="BB781" s="3"/>
      <c r="BC781" s="3"/>
    </row>
    <row r="782" spans="1:55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26"/>
      <c r="AX782" s="3"/>
      <c r="AY782" s="3"/>
      <c r="AZ782" s="3"/>
      <c r="BA782" s="3"/>
      <c r="BB782" s="3"/>
      <c r="BC782" s="3"/>
    </row>
    <row r="783" spans="1:55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26"/>
      <c r="AX783" s="3"/>
      <c r="AY783" s="3"/>
      <c r="AZ783" s="3"/>
      <c r="BA783" s="3"/>
      <c r="BB783" s="3"/>
      <c r="BC783" s="3"/>
    </row>
    <row r="784" spans="1:55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26"/>
      <c r="AX784" s="3"/>
      <c r="AY784" s="3"/>
      <c r="AZ784" s="3"/>
      <c r="BA784" s="3"/>
      <c r="BB784" s="3"/>
      <c r="BC784" s="3"/>
    </row>
    <row r="785" spans="1:5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26"/>
      <c r="AX785" s="3"/>
      <c r="AY785" s="3"/>
      <c r="AZ785" s="3"/>
      <c r="BA785" s="3"/>
      <c r="BB785" s="3"/>
      <c r="BC785" s="3"/>
    </row>
    <row r="786" spans="1:55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26"/>
      <c r="AX786" s="3"/>
      <c r="AY786" s="3"/>
      <c r="AZ786" s="3"/>
      <c r="BA786" s="3"/>
      <c r="BB786" s="3"/>
      <c r="BC786" s="3"/>
    </row>
    <row r="787" spans="1:55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26"/>
      <c r="AX787" s="3"/>
      <c r="AY787" s="3"/>
      <c r="AZ787" s="3"/>
      <c r="BA787" s="3"/>
      <c r="BB787" s="3"/>
      <c r="BC787" s="3"/>
    </row>
    <row r="788" spans="1:55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26"/>
      <c r="AX788" s="3"/>
      <c r="AY788" s="3"/>
      <c r="AZ788" s="3"/>
      <c r="BA788" s="3"/>
      <c r="BB788" s="3"/>
      <c r="BC788" s="3"/>
    </row>
    <row r="789" spans="1:55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26"/>
      <c r="AX789" s="3"/>
      <c r="AY789" s="3"/>
      <c r="AZ789" s="3"/>
      <c r="BA789" s="3"/>
      <c r="BB789" s="3"/>
      <c r="BC789" s="3"/>
    </row>
    <row r="790" spans="1:55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26"/>
      <c r="AX790" s="3"/>
      <c r="AY790" s="3"/>
      <c r="AZ790" s="3"/>
      <c r="BA790" s="3"/>
      <c r="BB790" s="3"/>
      <c r="BC790" s="3"/>
    </row>
    <row r="791" spans="1:55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26"/>
      <c r="AX791" s="3"/>
      <c r="AY791" s="3"/>
      <c r="AZ791" s="3"/>
      <c r="BA791" s="3"/>
      <c r="BB791" s="3"/>
      <c r="BC791" s="3"/>
    </row>
    <row r="792" spans="1:55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26"/>
      <c r="AX792" s="3"/>
      <c r="AY792" s="3"/>
      <c r="AZ792" s="3"/>
      <c r="BA792" s="3"/>
      <c r="BB792" s="3"/>
      <c r="BC792" s="3"/>
    </row>
    <row r="793" spans="1:55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26"/>
      <c r="AX793" s="3"/>
      <c r="AY793" s="3"/>
      <c r="AZ793" s="3"/>
      <c r="BA793" s="3"/>
      <c r="BB793" s="3"/>
      <c r="BC793" s="3"/>
    </row>
    <row r="794" spans="1:55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26"/>
      <c r="AX794" s="3"/>
      <c r="AY794" s="3"/>
      <c r="AZ794" s="3"/>
      <c r="BA794" s="3"/>
      <c r="BB794" s="3"/>
      <c r="BC794" s="3"/>
    </row>
    <row r="795" spans="1:5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26"/>
      <c r="AX795" s="3"/>
      <c r="AY795" s="3"/>
      <c r="AZ795" s="3"/>
      <c r="BA795" s="3"/>
      <c r="BB795" s="3"/>
      <c r="BC795" s="3"/>
    </row>
    <row r="796" spans="1:55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26"/>
      <c r="AX796" s="3"/>
      <c r="AY796" s="3"/>
      <c r="AZ796" s="3"/>
      <c r="BA796" s="3"/>
      <c r="BB796" s="3"/>
      <c r="BC796" s="3"/>
    </row>
    <row r="797" spans="1:55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26"/>
      <c r="AX797" s="3"/>
      <c r="AY797" s="3"/>
      <c r="AZ797" s="3"/>
      <c r="BA797" s="3"/>
      <c r="BB797" s="3"/>
      <c r="BC797" s="3"/>
    </row>
    <row r="798" spans="1:55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26"/>
      <c r="AX798" s="3"/>
      <c r="AY798" s="3"/>
      <c r="AZ798" s="3"/>
      <c r="BA798" s="3"/>
      <c r="BB798" s="3"/>
      <c r="BC798" s="3"/>
    </row>
    <row r="799" spans="1:55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26"/>
      <c r="AX799" s="3"/>
      <c r="AY799" s="3"/>
      <c r="AZ799" s="3"/>
      <c r="BA799" s="3"/>
      <c r="BB799" s="3"/>
      <c r="BC799" s="3"/>
    </row>
    <row r="800" spans="1:55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26"/>
      <c r="AX800" s="3"/>
      <c r="AY800" s="3"/>
      <c r="AZ800" s="3"/>
      <c r="BA800" s="3"/>
      <c r="BB800" s="3"/>
      <c r="BC800" s="3"/>
    </row>
    <row r="801" spans="1:55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26"/>
      <c r="AX801" s="3"/>
      <c r="AY801" s="3"/>
      <c r="AZ801" s="3"/>
      <c r="BA801" s="3"/>
      <c r="BB801" s="3"/>
      <c r="BC801" s="3"/>
    </row>
    <row r="802" spans="1:55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26"/>
      <c r="AX802" s="3"/>
      <c r="AY802" s="3"/>
      <c r="AZ802" s="3"/>
      <c r="BA802" s="3"/>
      <c r="BB802" s="3"/>
      <c r="BC802" s="3"/>
    </row>
    <row r="803" spans="1:55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26"/>
      <c r="AX803" s="3"/>
      <c r="AY803" s="3"/>
      <c r="AZ803" s="3"/>
      <c r="BA803" s="3"/>
      <c r="BB803" s="3"/>
      <c r="BC803" s="3"/>
    </row>
    <row r="804" spans="1:55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26"/>
      <c r="AX804" s="3"/>
      <c r="AY804" s="3"/>
      <c r="AZ804" s="3"/>
      <c r="BA804" s="3"/>
      <c r="BB804" s="3"/>
      <c r="BC804" s="3"/>
    </row>
    <row r="805" spans="1:5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26"/>
      <c r="AX805" s="3"/>
      <c r="AY805" s="3"/>
      <c r="AZ805" s="3"/>
      <c r="BA805" s="3"/>
      <c r="BB805" s="3"/>
      <c r="BC805" s="3"/>
    </row>
    <row r="806" spans="1:55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26"/>
      <c r="AX806" s="3"/>
      <c r="AY806" s="3"/>
      <c r="AZ806" s="3"/>
      <c r="BA806" s="3"/>
      <c r="BB806" s="3"/>
      <c r="BC806" s="3"/>
    </row>
    <row r="807" spans="1:55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26"/>
      <c r="AX807" s="3"/>
      <c r="AY807" s="3"/>
      <c r="AZ807" s="3"/>
      <c r="BA807" s="3"/>
      <c r="BB807" s="3"/>
      <c r="BC807" s="3"/>
    </row>
    <row r="808" spans="1:55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26"/>
      <c r="AX808" s="3"/>
      <c r="AY808" s="3"/>
      <c r="AZ808" s="3"/>
      <c r="BA808" s="3"/>
      <c r="BB808" s="3"/>
      <c r="BC808" s="3"/>
    </row>
    <row r="809" spans="1:55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26"/>
      <c r="AX809" s="3"/>
      <c r="AY809" s="3"/>
      <c r="AZ809" s="3"/>
      <c r="BA809" s="3"/>
      <c r="BB809" s="3"/>
      <c r="BC809" s="3"/>
    </row>
    <row r="810" spans="1:55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26"/>
      <c r="AX810" s="3"/>
      <c r="AY810" s="3"/>
      <c r="AZ810" s="3"/>
      <c r="BA810" s="3"/>
      <c r="BB810" s="3"/>
      <c r="BC810" s="3"/>
    </row>
    <row r="811" spans="1:55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26"/>
      <c r="AX811" s="3"/>
      <c r="AY811" s="3"/>
      <c r="AZ811" s="3"/>
      <c r="BA811" s="3"/>
      <c r="BB811" s="3"/>
      <c r="BC811" s="3"/>
    </row>
    <row r="812" spans="1:55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26"/>
      <c r="AX812" s="3"/>
      <c r="AY812" s="3"/>
      <c r="AZ812" s="3"/>
      <c r="BA812" s="3"/>
      <c r="BB812" s="3"/>
      <c r="BC812" s="3"/>
    </row>
    <row r="813" spans="1:55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26"/>
      <c r="AX813" s="3"/>
      <c r="AY813" s="3"/>
      <c r="AZ813" s="3"/>
      <c r="BA813" s="3"/>
      <c r="BB813" s="3"/>
      <c r="BC813" s="3"/>
    </row>
    <row r="814" spans="1:55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26"/>
      <c r="AX814" s="3"/>
      <c r="AY814" s="3"/>
      <c r="AZ814" s="3"/>
      <c r="BA814" s="3"/>
      <c r="BB814" s="3"/>
      <c r="BC814" s="3"/>
    </row>
    <row r="815" spans="1:5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26"/>
      <c r="AX815" s="3"/>
      <c r="AY815" s="3"/>
      <c r="AZ815" s="3"/>
      <c r="BA815" s="3"/>
      <c r="BB815" s="3"/>
      <c r="BC815" s="3"/>
    </row>
    <row r="816" spans="1:55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26"/>
      <c r="AX816" s="3"/>
      <c r="AY816" s="3"/>
      <c r="AZ816" s="3"/>
      <c r="BA816" s="3"/>
      <c r="BB816" s="3"/>
      <c r="BC816" s="3"/>
    </row>
    <row r="817" spans="1:55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26"/>
      <c r="AX817" s="3"/>
      <c r="AY817" s="3"/>
      <c r="AZ817" s="3"/>
      <c r="BA817" s="3"/>
      <c r="BB817" s="3"/>
      <c r="BC817" s="3"/>
    </row>
    <row r="818" spans="1:55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26"/>
      <c r="AX818" s="3"/>
      <c r="AY818" s="3"/>
      <c r="AZ818" s="3"/>
      <c r="BA818" s="3"/>
      <c r="BB818" s="3"/>
      <c r="BC818" s="3"/>
    </row>
    <row r="819" spans="1:55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26"/>
      <c r="AX819" s="3"/>
      <c r="AY819" s="3"/>
      <c r="AZ819" s="3"/>
      <c r="BA819" s="3"/>
      <c r="BB819" s="3"/>
      <c r="BC819" s="3"/>
    </row>
    <row r="820" spans="1:55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26"/>
      <c r="AX820" s="3"/>
      <c r="AY820" s="3"/>
      <c r="AZ820" s="3"/>
      <c r="BA820" s="3"/>
      <c r="BB820" s="3"/>
      <c r="BC820" s="3"/>
    </row>
    <row r="821" spans="1:55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26"/>
      <c r="AX821" s="3"/>
      <c r="AY821" s="3"/>
      <c r="AZ821" s="3"/>
      <c r="BA821" s="3"/>
      <c r="BB821" s="3"/>
      <c r="BC821" s="3"/>
    </row>
    <row r="822" spans="1:55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26"/>
      <c r="AX822" s="3"/>
      <c r="AY822" s="3"/>
      <c r="AZ822" s="3"/>
      <c r="BA822" s="3"/>
      <c r="BB822" s="3"/>
      <c r="BC822" s="3"/>
    </row>
    <row r="823" spans="1:55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26"/>
      <c r="AX823" s="3"/>
      <c r="AY823" s="3"/>
      <c r="AZ823" s="3"/>
      <c r="BA823" s="3"/>
      <c r="BB823" s="3"/>
      <c r="BC823" s="3"/>
    </row>
    <row r="824" spans="1:55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26"/>
      <c r="AX824" s="3"/>
      <c r="AY824" s="3"/>
      <c r="AZ824" s="3"/>
      <c r="BA824" s="3"/>
      <c r="BB824" s="3"/>
      <c r="BC824" s="3"/>
    </row>
    <row r="825" spans="1:5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26"/>
      <c r="AX825" s="3"/>
      <c r="AY825" s="3"/>
      <c r="AZ825" s="3"/>
      <c r="BA825" s="3"/>
      <c r="BB825" s="3"/>
      <c r="BC825" s="3"/>
    </row>
    <row r="826" spans="1:55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26"/>
      <c r="AX826" s="3"/>
      <c r="AY826" s="3"/>
      <c r="AZ826" s="3"/>
      <c r="BA826" s="3"/>
      <c r="BB826" s="3"/>
      <c r="BC826" s="3"/>
    </row>
    <row r="827" spans="1:55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26"/>
      <c r="AX827" s="3"/>
      <c r="AY827" s="3"/>
      <c r="AZ827" s="3"/>
      <c r="BA827" s="3"/>
      <c r="BB827" s="3"/>
      <c r="BC827" s="3"/>
    </row>
    <row r="828" spans="1:55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26"/>
      <c r="AX828" s="3"/>
      <c r="AY828" s="3"/>
      <c r="AZ828" s="3"/>
      <c r="BA828" s="3"/>
      <c r="BB828" s="3"/>
      <c r="BC828" s="3"/>
    </row>
    <row r="829" spans="1:55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26"/>
      <c r="AX829" s="3"/>
      <c r="AY829" s="3"/>
      <c r="AZ829" s="3"/>
      <c r="BA829" s="3"/>
      <c r="BB829" s="3"/>
      <c r="BC829" s="3"/>
    </row>
    <row r="830" spans="1:55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26"/>
      <c r="AX830" s="3"/>
      <c r="AY830" s="3"/>
      <c r="AZ830" s="3"/>
      <c r="BA830" s="3"/>
      <c r="BB830" s="3"/>
      <c r="BC830" s="3"/>
    </row>
    <row r="831" spans="1:55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26"/>
      <c r="AX831" s="3"/>
      <c r="AY831" s="3"/>
      <c r="AZ831" s="3"/>
      <c r="BA831" s="3"/>
      <c r="BB831" s="3"/>
      <c r="BC831" s="3"/>
    </row>
    <row r="832" spans="1:55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26"/>
      <c r="AX832" s="3"/>
      <c r="AY832" s="3"/>
      <c r="AZ832" s="3"/>
      <c r="BA832" s="3"/>
      <c r="BB832" s="3"/>
      <c r="BC832" s="3"/>
    </row>
    <row r="833" spans="1:55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26"/>
      <c r="AX833" s="3"/>
      <c r="AY833" s="3"/>
      <c r="AZ833" s="3"/>
      <c r="BA833" s="3"/>
      <c r="BB833" s="3"/>
      <c r="BC833" s="3"/>
    </row>
    <row r="834" spans="1:55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26"/>
      <c r="AX834" s="3"/>
      <c r="AY834" s="3"/>
      <c r="AZ834" s="3"/>
      <c r="BA834" s="3"/>
      <c r="BB834" s="3"/>
      <c r="BC834" s="3"/>
    </row>
    <row r="835" spans="1:5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26"/>
      <c r="AX835" s="3"/>
      <c r="AY835" s="3"/>
      <c r="AZ835" s="3"/>
      <c r="BA835" s="3"/>
      <c r="BB835" s="3"/>
      <c r="BC835" s="3"/>
    </row>
    <row r="836" spans="1:55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26"/>
      <c r="AX836" s="3"/>
      <c r="AY836" s="3"/>
      <c r="AZ836" s="3"/>
      <c r="BA836" s="3"/>
      <c r="BB836" s="3"/>
      <c r="BC836" s="3"/>
    </row>
    <row r="837" spans="1:55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26"/>
      <c r="AX837" s="3"/>
      <c r="AY837" s="3"/>
      <c r="AZ837" s="3"/>
      <c r="BA837" s="3"/>
      <c r="BB837" s="3"/>
      <c r="BC837" s="3"/>
    </row>
    <row r="838" spans="1:55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26"/>
      <c r="AX838" s="3"/>
      <c r="AY838" s="3"/>
      <c r="AZ838" s="3"/>
      <c r="BA838" s="3"/>
      <c r="BB838" s="3"/>
      <c r="BC838" s="3"/>
    </row>
    <row r="839" spans="1:55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26"/>
      <c r="AX839" s="3"/>
      <c r="AY839" s="3"/>
      <c r="AZ839" s="3"/>
      <c r="BA839" s="3"/>
      <c r="BB839" s="3"/>
      <c r="BC839" s="3"/>
    </row>
    <row r="840" spans="1:55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26"/>
      <c r="AX840" s="3"/>
      <c r="AY840" s="3"/>
      <c r="AZ840" s="3"/>
      <c r="BA840" s="3"/>
      <c r="BB840" s="3"/>
      <c r="BC840" s="3"/>
    </row>
    <row r="841" spans="1:55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26"/>
      <c r="AX841" s="3"/>
      <c r="AY841" s="3"/>
      <c r="AZ841" s="3"/>
      <c r="BA841" s="3"/>
      <c r="BB841" s="3"/>
      <c r="BC841" s="3"/>
    </row>
    <row r="842" spans="1:55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26"/>
      <c r="AX842" s="3"/>
      <c r="AY842" s="3"/>
      <c r="AZ842" s="3"/>
      <c r="BA842" s="3"/>
      <c r="BB842" s="3"/>
      <c r="BC842" s="3"/>
    </row>
    <row r="843" spans="1:55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26"/>
      <c r="AX843" s="3"/>
      <c r="AY843" s="3"/>
      <c r="AZ843" s="3"/>
      <c r="BA843" s="3"/>
      <c r="BB843" s="3"/>
      <c r="BC843" s="3"/>
    </row>
    <row r="844" spans="1:55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26"/>
      <c r="AX844" s="3"/>
      <c r="AY844" s="3"/>
      <c r="AZ844" s="3"/>
      <c r="BA844" s="3"/>
      <c r="BB844" s="3"/>
      <c r="BC844" s="3"/>
    </row>
    <row r="845" spans="1:5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26"/>
      <c r="AX845" s="3"/>
      <c r="AY845" s="3"/>
      <c r="AZ845" s="3"/>
      <c r="BA845" s="3"/>
      <c r="BB845" s="3"/>
      <c r="BC845" s="3"/>
    </row>
    <row r="846" spans="1:55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26"/>
      <c r="AX846" s="3"/>
      <c r="AY846" s="3"/>
      <c r="AZ846" s="3"/>
      <c r="BA846" s="3"/>
      <c r="BB846" s="3"/>
      <c r="BC846" s="3"/>
    </row>
    <row r="847" spans="1:55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26"/>
      <c r="AX847" s="3"/>
      <c r="AY847" s="3"/>
      <c r="AZ847" s="3"/>
      <c r="BA847" s="3"/>
      <c r="BB847" s="3"/>
      <c r="BC847" s="3"/>
    </row>
    <row r="848" spans="1:55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26"/>
      <c r="AX848" s="3"/>
      <c r="AY848" s="3"/>
      <c r="AZ848" s="3"/>
      <c r="BA848" s="3"/>
      <c r="BB848" s="3"/>
      <c r="BC848" s="3"/>
    </row>
    <row r="849" spans="1:55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26"/>
      <c r="AX849" s="3"/>
      <c r="AY849" s="3"/>
      <c r="AZ849" s="3"/>
      <c r="BA849" s="3"/>
      <c r="BB849" s="3"/>
      <c r="BC849" s="3"/>
    </row>
    <row r="850" spans="1:55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26"/>
      <c r="AX850" s="3"/>
      <c r="AY850" s="3"/>
      <c r="AZ850" s="3"/>
      <c r="BA850" s="3"/>
      <c r="BB850" s="3"/>
      <c r="BC850" s="3"/>
    </row>
    <row r="851" spans="1:55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26"/>
      <c r="AX851" s="3"/>
      <c r="AY851" s="3"/>
      <c r="AZ851" s="3"/>
      <c r="BA851" s="3"/>
      <c r="BB851" s="3"/>
      <c r="BC851" s="3"/>
    </row>
    <row r="852" spans="1:55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26"/>
      <c r="AX852" s="3"/>
      <c r="AY852" s="3"/>
      <c r="AZ852" s="3"/>
      <c r="BA852" s="3"/>
      <c r="BB852" s="3"/>
      <c r="BC852" s="3"/>
    </row>
    <row r="853" spans="1:55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26"/>
      <c r="AX853" s="3"/>
      <c r="AY853" s="3"/>
      <c r="AZ853" s="3"/>
      <c r="BA853" s="3"/>
      <c r="BB853" s="3"/>
      <c r="BC853" s="3"/>
    </row>
    <row r="854" spans="1:55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26"/>
      <c r="AX854" s="3"/>
      <c r="AY854" s="3"/>
      <c r="AZ854" s="3"/>
      <c r="BA854" s="3"/>
      <c r="BB854" s="3"/>
      <c r="BC854" s="3"/>
    </row>
    <row r="855" spans="1: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26"/>
      <c r="AX855" s="3"/>
      <c r="AY855" s="3"/>
      <c r="AZ855" s="3"/>
      <c r="BA855" s="3"/>
      <c r="BB855" s="3"/>
      <c r="BC855" s="3"/>
    </row>
    <row r="856" spans="1:55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26"/>
      <c r="AX856" s="3"/>
      <c r="AY856" s="3"/>
      <c r="AZ856" s="3"/>
      <c r="BA856" s="3"/>
      <c r="BB856" s="3"/>
      <c r="BC856" s="3"/>
    </row>
    <row r="857" spans="1:55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26"/>
      <c r="AX857" s="3"/>
      <c r="AY857" s="3"/>
      <c r="AZ857" s="3"/>
      <c r="BA857" s="3"/>
      <c r="BB857" s="3"/>
      <c r="BC857" s="3"/>
    </row>
    <row r="858" spans="1:55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26"/>
      <c r="AX858" s="3"/>
      <c r="AY858" s="3"/>
      <c r="AZ858" s="3"/>
      <c r="BA858" s="3"/>
      <c r="BB858" s="3"/>
      <c r="BC858" s="3"/>
    </row>
    <row r="859" spans="1:55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26"/>
      <c r="AX859" s="3"/>
      <c r="AY859" s="3"/>
      <c r="AZ859" s="3"/>
      <c r="BA859" s="3"/>
      <c r="BB859" s="3"/>
      <c r="BC859" s="3"/>
    </row>
    <row r="860" spans="1:55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26"/>
      <c r="AX860" s="3"/>
      <c r="AY860" s="3"/>
      <c r="AZ860" s="3"/>
      <c r="BA860" s="3"/>
      <c r="BB860" s="3"/>
      <c r="BC860" s="3"/>
    </row>
    <row r="861" spans="1:55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26"/>
      <c r="AX861" s="3"/>
      <c r="AY861" s="3"/>
      <c r="AZ861" s="3"/>
      <c r="BA861" s="3"/>
      <c r="BB861" s="3"/>
      <c r="BC861" s="3"/>
    </row>
    <row r="862" spans="1:55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26"/>
      <c r="AX862" s="3"/>
      <c r="AY862" s="3"/>
      <c r="AZ862" s="3"/>
      <c r="BA862" s="3"/>
      <c r="BB862" s="3"/>
      <c r="BC862" s="3"/>
    </row>
    <row r="863" spans="1:55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26"/>
      <c r="AX863" s="3"/>
      <c r="AY863" s="3"/>
      <c r="AZ863" s="3"/>
      <c r="BA863" s="3"/>
      <c r="BB863" s="3"/>
      <c r="BC863" s="3"/>
    </row>
    <row r="864" spans="1:55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26"/>
      <c r="AX864" s="3"/>
      <c r="AY864" s="3"/>
      <c r="AZ864" s="3"/>
      <c r="BA864" s="3"/>
      <c r="BB864" s="3"/>
      <c r="BC864" s="3"/>
    </row>
    <row r="865" spans="1:5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26"/>
      <c r="AX865" s="3"/>
      <c r="AY865" s="3"/>
      <c r="AZ865" s="3"/>
      <c r="BA865" s="3"/>
      <c r="BB865" s="3"/>
      <c r="BC865" s="3"/>
    </row>
    <row r="866" spans="1:55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26"/>
      <c r="AX866" s="3"/>
      <c r="AY866" s="3"/>
      <c r="AZ866" s="3"/>
      <c r="BA866" s="3"/>
      <c r="BB866" s="3"/>
      <c r="BC866" s="3"/>
    </row>
    <row r="867" spans="1:55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26"/>
      <c r="AX867" s="3"/>
      <c r="AY867" s="3"/>
      <c r="AZ867" s="3"/>
      <c r="BA867" s="3"/>
      <c r="BB867" s="3"/>
      <c r="BC867" s="3"/>
    </row>
    <row r="868" spans="1:55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26"/>
      <c r="AX868" s="3"/>
      <c r="AY868" s="3"/>
      <c r="AZ868" s="3"/>
      <c r="BA868" s="3"/>
      <c r="BB868" s="3"/>
      <c r="BC868" s="3"/>
    </row>
    <row r="869" spans="1:55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26"/>
      <c r="AX869" s="3"/>
      <c r="AY869" s="3"/>
      <c r="AZ869" s="3"/>
      <c r="BA869" s="3"/>
      <c r="BB869" s="3"/>
      <c r="BC869" s="3"/>
    </row>
    <row r="870" spans="1:55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26"/>
      <c r="AX870" s="3"/>
      <c r="AY870" s="3"/>
      <c r="AZ870" s="3"/>
      <c r="BA870" s="3"/>
      <c r="BB870" s="3"/>
      <c r="BC870" s="3"/>
    </row>
    <row r="871" spans="1:55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26"/>
      <c r="AX871" s="3"/>
      <c r="AY871" s="3"/>
      <c r="AZ871" s="3"/>
      <c r="BA871" s="3"/>
      <c r="BB871" s="3"/>
      <c r="BC871" s="3"/>
    </row>
    <row r="872" spans="1:55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26"/>
      <c r="AX872" s="3"/>
      <c r="AY872" s="3"/>
      <c r="AZ872" s="3"/>
      <c r="BA872" s="3"/>
      <c r="BB872" s="3"/>
      <c r="BC872" s="3"/>
    </row>
    <row r="873" spans="1:55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26"/>
      <c r="AX873" s="3"/>
      <c r="AY873" s="3"/>
      <c r="AZ873" s="3"/>
      <c r="BA873" s="3"/>
      <c r="BB873" s="3"/>
      <c r="BC873" s="3"/>
    </row>
    <row r="874" spans="1:55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26"/>
      <c r="AX874" s="3"/>
      <c r="AY874" s="3"/>
      <c r="AZ874" s="3"/>
      <c r="BA874" s="3"/>
      <c r="BB874" s="3"/>
      <c r="BC874" s="3"/>
    </row>
    <row r="875" spans="1:5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26"/>
      <c r="AX875" s="3"/>
      <c r="AY875" s="3"/>
      <c r="AZ875" s="3"/>
      <c r="BA875" s="3"/>
      <c r="BB875" s="3"/>
      <c r="BC875" s="3"/>
    </row>
    <row r="876" spans="1:55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26"/>
      <c r="AX876" s="3"/>
      <c r="AY876" s="3"/>
      <c r="AZ876" s="3"/>
      <c r="BA876" s="3"/>
      <c r="BB876" s="3"/>
      <c r="BC876" s="3"/>
    </row>
    <row r="877" spans="1:55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26"/>
      <c r="AX877" s="3"/>
      <c r="AY877" s="3"/>
      <c r="AZ877" s="3"/>
      <c r="BA877" s="3"/>
      <c r="BB877" s="3"/>
      <c r="BC877" s="3"/>
    </row>
    <row r="878" spans="1:55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26"/>
      <c r="AX878" s="3"/>
      <c r="AY878" s="3"/>
      <c r="AZ878" s="3"/>
      <c r="BA878" s="3"/>
      <c r="BB878" s="3"/>
      <c r="BC878" s="3"/>
    </row>
    <row r="879" spans="1:55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26"/>
      <c r="AX879" s="3"/>
      <c r="AY879" s="3"/>
      <c r="AZ879" s="3"/>
      <c r="BA879" s="3"/>
      <c r="BB879" s="3"/>
      <c r="BC879" s="3"/>
    </row>
    <row r="880" spans="1:55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26"/>
      <c r="AX880" s="3"/>
      <c r="AY880" s="3"/>
      <c r="AZ880" s="3"/>
      <c r="BA880" s="3"/>
      <c r="BB880" s="3"/>
      <c r="BC880" s="3"/>
    </row>
    <row r="881" spans="1:55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26"/>
      <c r="AX881" s="3"/>
      <c r="AY881" s="3"/>
      <c r="AZ881" s="3"/>
      <c r="BA881" s="3"/>
      <c r="BB881" s="3"/>
      <c r="BC881" s="3"/>
    </row>
    <row r="882" spans="1:55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26"/>
      <c r="AX882" s="3"/>
      <c r="AY882" s="3"/>
      <c r="AZ882" s="3"/>
      <c r="BA882" s="3"/>
      <c r="BB882" s="3"/>
      <c r="BC882" s="3"/>
    </row>
    <row r="883" spans="1:55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26"/>
      <c r="AX883" s="3"/>
      <c r="AY883" s="3"/>
      <c r="AZ883" s="3"/>
      <c r="BA883" s="3"/>
      <c r="BB883" s="3"/>
      <c r="BC883" s="3"/>
    </row>
    <row r="884" spans="1:55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26"/>
      <c r="AX884" s="3"/>
      <c r="AY884" s="3"/>
      <c r="AZ884" s="3"/>
      <c r="BA884" s="3"/>
      <c r="BB884" s="3"/>
      <c r="BC884" s="3"/>
    </row>
    <row r="885" spans="1:5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26"/>
      <c r="AX885" s="3"/>
      <c r="AY885" s="3"/>
      <c r="AZ885" s="3"/>
      <c r="BA885" s="3"/>
      <c r="BB885" s="3"/>
      <c r="BC885" s="3"/>
    </row>
    <row r="886" spans="1:55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26"/>
      <c r="AX886" s="3"/>
      <c r="AY886" s="3"/>
      <c r="AZ886" s="3"/>
      <c r="BA886" s="3"/>
      <c r="BB886" s="3"/>
      <c r="BC886" s="3"/>
    </row>
    <row r="887" spans="1:55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26"/>
      <c r="AX887" s="3"/>
      <c r="AY887" s="3"/>
      <c r="AZ887" s="3"/>
      <c r="BA887" s="3"/>
      <c r="BB887" s="3"/>
      <c r="BC887" s="3"/>
    </row>
    <row r="888" spans="1:55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26"/>
      <c r="AX888" s="3"/>
      <c r="AY888" s="3"/>
      <c r="AZ888" s="3"/>
      <c r="BA888" s="3"/>
      <c r="BB888" s="3"/>
      <c r="BC888" s="3"/>
    </row>
    <row r="889" spans="1:55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26"/>
      <c r="AX889" s="3"/>
      <c r="AY889" s="3"/>
      <c r="AZ889" s="3"/>
      <c r="BA889" s="3"/>
      <c r="BB889" s="3"/>
      <c r="BC889" s="3"/>
    </row>
    <row r="890" spans="1:55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26"/>
      <c r="AX890" s="3"/>
      <c r="AY890" s="3"/>
      <c r="AZ890" s="3"/>
      <c r="BA890" s="3"/>
      <c r="BB890" s="3"/>
      <c r="BC890" s="3"/>
    </row>
    <row r="891" spans="1:55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26"/>
      <c r="AX891" s="3"/>
      <c r="AY891" s="3"/>
      <c r="AZ891" s="3"/>
      <c r="BA891" s="3"/>
      <c r="BB891" s="3"/>
      <c r="BC891" s="3"/>
    </row>
    <row r="892" spans="1:55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26"/>
      <c r="AX892" s="3"/>
      <c r="AY892" s="3"/>
      <c r="AZ892" s="3"/>
      <c r="BA892" s="3"/>
      <c r="BB892" s="3"/>
      <c r="BC892" s="3"/>
    </row>
    <row r="893" spans="1:55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26"/>
      <c r="AX893" s="3"/>
      <c r="AY893" s="3"/>
      <c r="AZ893" s="3"/>
      <c r="BA893" s="3"/>
      <c r="BB893" s="3"/>
      <c r="BC893" s="3"/>
    </row>
    <row r="894" spans="1:55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26"/>
      <c r="AX894" s="3"/>
      <c r="AY894" s="3"/>
      <c r="AZ894" s="3"/>
      <c r="BA894" s="3"/>
      <c r="BB894" s="3"/>
      <c r="BC894" s="3"/>
    </row>
    <row r="895" spans="1:5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26"/>
      <c r="AX895" s="3"/>
      <c r="AY895" s="3"/>
      <c r="AZ895" s="3"/>
      <c r="BA895" s="3"/>
      <c r="BB895" s="3"/>
      <c r="BC895" s="3"/>
    </row>
    <row r="896" spans="1:55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26"/>
      <c r="AX896" s="3"/>
      <c r="AY896" s="3"/>
      <c r="AZ896" s="3"/>
      <c r="BA896" s="3"/>
      <c r="BB896" s="3"/>
      <c r="BC896" s="3"/>
    </row>
    <row r="897" spans="1:55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26"/>
      <c r="AX897" s="3"/>
      <c r="AY897" s="3"/>
      <c r="AZ897" s="3"/>
      <c r="BA897" s="3"/>
      <c r="BB897" s="3"/>
      <c r="BC897" s="3"/>
    </row>
    <row r="898" spans="1:55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26"/>
      <c r="AX898" s="3"/>
      <c r="AY898" s="3"/>
      <c r="AZ898" s="3"/>
      <c r="BA898" s="3"/>
      <c r="BB898" s="3"/>
      <c r="BC898" s="3"/>
    </row>
    <row r="899" spans="1:55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26"/>
      <c r="AX899" s="3"/>
      <c r="AY899" s="3"/>
      <c r="AZ899" s="3"/>
      <c r="BA899" s="3"/>
      <c r="BB899" s="3"/>
      <c r="BC899" s="3"/>
    </row>
    <row r="900" spans="1:55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26"/>
      <c r="AX900" s="3"/>
      <c r="AY900" s="3"/>
      <c r="AZ900" s="3"/>
      <c r="BA900" s="3"/>
      <c r="BB900" s="3"/>
      <c r="BC900" s="3"/>
    </row>
    <row r="901" spans="1:55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26"/>
      <c r="AX901" s="3"/>
      <c r="AY901" s="3"/>
      <c r="AZ901" s="3"/>
      <c r="BA901" s="3"/>
      <c r="BB901" s="3"/>
      <c r="BC901" s="3"/>
    </row>
    <row r="902" spans="1:55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26"/>
      <c r="AX902" s="3"/>
      <c r="AY902" s="3"/>
      <c r="AZ902" s="3"/>
      <c r="BA902" s="3"/>
      <c r="BB902" s="3"/>
      <c r="BC902" s="3"/>
    </row>
    <row r="903" spans="1:55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26"/>
      <c r="AX903" s="3"/>
      <c r="AY903" s="3"/>
      <c r="AZ903" s="3"/>
      <c r="BA903" s="3"/>
      <c r="BB903" s="3"/>
      <c r="BC903" s="3"/>
    </row>
    <row r="904" spans="1:55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26"/>
      <c r="AX904" s="3"/>
      <c r="AY904" s="3"/>
      <c r="AZ904" s="3"/>
      <c r="BA904" s="3"/>
      <c r="BB904" s="3"/>
      <c r="BC904" s="3"/>
    </row>
    <row r="905" spans="1:5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26"/>
      <c r="AX905" s="3"/>
      <c r="AY905" s="3"/>
      <c r="AZ905" s="3"/>
      <c r="BA905" s="3"/>
      <c r="BB905" s="3"/>
      <c r="BC905" s="3"/>
    </row>
    <row r="906" spans="1:55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26"/>
      <c r="AX906" s="3"/>
      <c r="AY906" s="3"/>
      <c r="AZ906" s="3"/>
      <c r="BA906" s="3"/>
      <c r="BB906" s="3"/>
      <c r="BC906" s="3"/>
    </row>
    <row r="907" spans="1:55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26"/>
      <c r="AX907" s="3"/>
      <c r="AY907" s="3"/>
      <c r="AZ907" s="3"/>
      <c r="BA907" s="3"/>
      <c r="BB907" s="3"/>
      <c r="BC907" s="3"/>
    </row>
    <row r="908" spans="1:55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26"/>
      <c r="AX908" s="3"/>
      <c r="AY908" s="3"/>
      <c r="AZ908" s="3"/>
      <c r="BA908" s="3"/>
      <c r="BB908" s="3"/>
      <c r="BC908" s="3"/>
    </row>
    <row r="909" spans="1:55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26"/>
      <c r="AX909" s="3"/>
      <c r="AY909" s="3"/>
      <c r="AZ909" s="3"/>
      <c r="BA909" s="3"/>
      <c r="BB909" s="3"/>
      <c r="BC909" s="3"/>
    </row>
    <row r="910" spans="1:55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26"/>
      <c r="AX910" s="3"/>
      <c r="AY910" s="3"/>
      <c r="AZ910" s="3"/>
      <c r="BA910" s="3"/>
      <c r="BB910" s="3"/>
      <c r="BC910" s="3"/>
    </row>
    <row r="911" spans="1:55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26"/>
      <c r="AX911" s="3"/>
      <c r="AY911" s="3"/>
      <c r="AZ911" s="3"/>
      <c r="BA911" s="3"/>
      <c r="BB911" s="3"/>
      <c r="BC911" s="3"/>
    </row>
    <row r="912" spans="1:55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26"/>
      <c r="AX912" s="3"/>
      <c r="AY912" s="3"/>
      <c r="AZ912" s="3"/>
      <c r="BA912" s="3"/>
      <c r="BB912" s="3"/>
      <c r="BC912" s="3"/>
    </row>
    <row r="913" spans="1:55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26"/>
      <c r="AX913" s="3"/>
      <c r="AY913" s="3"/>
      <c r="AZ913" s="3"/>
      <c r="BA913" s="3"/>
      <c r="BB913" s="3"/>
      <c r="BC913" s="3"/>
    </row>
    <row r="914" spans="1:55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26"/>
      <c r="AX914" s="3"/>
      <c r="AY914" s="3"/>
      <c r="AZ914" s="3"/>
      <c r="BA914" s="3"/>
      <c r="BB914" s="3"/>
      <c r="BC914" s="3"/>
    </row>
    <row r="915" spans="1:5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26"/>
      <c r="AX915" s="3"/>
      <c r="AY915" s="3"/>
      <c r="AZ915" s="3"/>
      <c r="BA915" s="3"/>
      <c r="BB915" s="3"/>
      <c r="BC915" s="3"/>
    </row>
    <row r="916" spans="1:55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26"/>
      <c r="AX916" s="3"/>
      <c r="AY916" s="3"/>
      <c r="AZ916" s="3"/>
      <c r="BA916" s="3"/>
      <c r="BB916" s="3"/>
      <c r="BC916" s="3"/>
    </row>
    <row r="917" spans="1:55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26"/>
      <c r="AX917" s="3"/>
      <c r="AY917" s="3"/>
      <c r="AZ917" s="3"/>
      <c r="BA917" s="3"/>
      <c r="BB917" s="3"/>
      <c r="BC917" s="3"/>
    </row>
    <row r="918" spans="1:55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26"/>
      <c r="AX918" s="3"/>
      <c r="AY918" s="3"/>
      <c r="AZ918" s="3"/>
      <c r="BA918" s="3"/>
      <c r="BB918" s="3"/>
      <c r="BC918" s="3"/>
    </row>
    <row r="919" spans="1:55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26"/>
      <c r="AX919" s="3"/>
      <c r="AY919" s="3"/>
      <c r="AZ919" s="3"/>
      <c r="BA919" s="3"/>
      <c r="BB919" s="3"/>
      <c r="BC919" s="3"/>
    </row>
    <row r="920" spans="1:55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26"/>
      <c r="AX920" s="3"/>
      <c r="AY920" s="3"/>
      <c r="AZ920" s="3"/>
      <c r="BA920" s="3"/>
      <c r="BB920" s="3"/>
      <c r="BC920" s="3"/>
    </row>
    <row r="921" spans="1:55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26"/>
      <c r="AX921" s="3"/>
      <c r="AY921" s="3"/>
      <c r="AZ921" s="3"/>
      <c r="BA921" s="3"/>
      <c r="BB921" s="3"/>
      <c r="BC921" s="3"/>
    </row>
    <row r="922" spans="1:55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26"/>
      <c r="AX922" s="3"/>
      <c r="AY922" s="3"/>
      <c r="AZ922" s="3"/>
      <c r="BA922" s="3"/>
      <c r="BB922" s="3"/>
      <c r="BC922" s="3"/>
    </row>
    <row r="923" spans="1:55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26"/>
      <c r="AX923" s="3"/>
      <c r="AY923" s="3"/>
      <c r="AZ923" s="3"/>
      <c r="BA923" s="3"/>
      <c r="BB923" s="3"/>
      <c r="BC923" s="3"/>
    </row>
    <row r="924" spans="1:55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26"/>
      <c r="AX924" s="3"/>
      <c r="AY924" s="3"/>
      <c r="AZ924" s="3"/>
      <c r="BA924" s="3"/>
      <c r="BB924" s="3"/>
      <c r="BC924" s="3"/>
    </row>
    <row r="925" spans="1:5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26"/>
      <c r="AX925" s="3"/>
      <c r="AY925" s="3"/>
      <c r="AZ925" s="3"/>
      <c r="BA925" s="3"/>
      <c r="BB925" s="3"/>
      <c r="BC925" s="3"/>
    </row>
    <row r="926" spans="1:55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26"/>
      <c r="AX926" s="3"/>
      <c r="AY926" s="3"/>
      <c r="AZ926" s="3"/>
      <c r="BA926" s="3"/>
      <c r="BB926" s="3"/>
      <c r="BC926" s="3"/>
    </row>
    <row r="927" spans="1:55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26"/>
      <c r="AX927" s="3"/>
      <c r="AY927" s="3"/>
      <c r="AZ927" s="3"/>
      <c r="BA927" s="3"/>
      <c r="BB927" s="3"/>
      <c r="BC927" s="3"/>
    </row>
    <row r="928" spans="1:55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26"/>
      <c r="AX928" s="3"/>
      <c r="AY928" s="3"/>
      <c r="AZ928" s="3"/>
      <c r="BA928" s="3"/>
      <c r="BB928" s="3"/>
      <c r="BC928" s="3"/>
    </row>
    <row r="929" spans="1:55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26"/>
      <c r="AX929" s="3"/>
      <c r="AY929" s="3"/>
      <c r="AZ929" s="3"/>
      <c r="BA929" s="3"/>
      <c r="BB929" s="3"/>
      <c r="BC929" s="3"/>
    </row>
    <row r="930" spans="1:55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26"/>
      <c r="AX930" s="3"/>
      <c r="AY930" s="3"/>
      <c r="AZ930" s="3"/>
      <c r="BA930" s="3"/>
      <c r="BB930" s="3"/>
      <c r="BC930" s="3"/>
    </row>
    <row r="931" spans="1:55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26"/>
      <c r="AX931" s="3"/>
      <c r="AY931" s="3"/>
      <c r="AZ931" s="3"/>
      <c r="BA931" s="3"/>
      <c r="BB931" s="3"/>
      <c r="BC931" s="3"/>
    </row>
    <row r="932" spans="1:55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26"/>
      <c r="AX932" s="3"/>
      <c r="AY932" s="3"/>
      <c r="AZ932" s="3"/>
      <c r="BA932" s="3"/>
      <c r="BB932" s="3"/>
      <c r="BC932" s="3"/>
    </row>
    <row r="933" spans="1:55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26"/>
      <c r="AX933" s="3"/>
      <c r="AY933" s="3"/>
      <c r="AZ933" s="3"/>
      <c r="BA933" s="3"/>
      <c r="BB933" s="3"/>
      <c r="BC933" s="3"/>
    </row>
    <row r="934" spans="1:55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26"/>
      <c r="AX934" s="3"/>
      <c r="AY934" s="3"/>
      <c r="AZ934" s="3"/>
      <c r="BA934" s="3"/>
      <c r="BB934" s="3"/>
      <c r="BC934" s="3"/>
    </row>
    <row r="935" spans="1:5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26"/>
      <c r="AX935" s="3"/>
      <c r="AY935" s="3"/>
      <c r="AZ935" s="3"/>
      <c r="BA935" s="3"/>
      <c r="BB935" s="3"/>
      <c r="BC935" s="3"/>
    </row>
    <row r="936" spans="1:55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26"/>
      <c r="AX936" s="3"/>
      <c r="AY936" s="3"/>
      <c r="AZ936" s="3"/>
      <c r="BA936" s="3"/>
      <c r="BB936" s="3"/>
      <c r="BC936" s="3"/>
    </row>
    <row r="937" spans="1:55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26"/>
      <c r="AX937" s="3"/>
      <c r="AY937" s="3"/>
      <c r="AZ937" s="3"/>
      <c r="BA937" s="3"/>
      <c r="BB937" s="3"/>
      <c r="BC937" s="3"/>
    </row>
    <row r="938" spans="1:55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26"/>
      <c r="AX938" s="3"/>
      <c r="AY938" s="3"/>
      <c r="AZ938" s="3"/>
      <c r="BA938" s="3"/>
      <c r="BB938" s="3"/>
      <c r="BC938" s="3"/>
    </row>
    <row r="939" spans="1:55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26"/>
      <c r="AX939" s="3"/>
      <c r="AY939" s="3"/>
      <c r="AZ939" s="3"/>
      <c r="BA939" s="3"/>
      <c r="BB939" s="3"/>
      <c r="BC939" s="3"/>
    </row>
    <row r="940" spans="1:55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26"/>
      <c r="AX940" s="3"/>
      <c r="AY940" s="3"/>
      <c r="AZ940" s="3"/>
      <c r="BA940" s="3"/>
      <c r="BB940" s="3"/>
      <c r="BC940" s="3"/>
    </row>
    <row r="941" spans="1:55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26"/>
      <c r="AX941" s="3"/>
      <c r="AY941" s="3"/>
      <c r="AZ941" s="3"/>
      <c r="BA941" s="3"/>
      <c r="BB941" s="3"/>
      <c r="BC941" s="3"/>
    </row>
    <row r="942" spans="1:55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26"/>
      <c r="AX942" s="3"/>
      <c r="AY942" s="3"/>
      <c r="AZ942" s="3"/>
      <c r="BA942" s="3"/>
      <c r="BB942" s="3"/>
      <c r="BC942" s="3"/>
    </row>
    <row r="943" spans="1:55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26"/>
      <c r="AX943" s="3"/>
      <c r="AY943" s="3"/>
      <c r="AZ943" s="3"/>
      <c r="BA943" s="3"/>
      <c r="BB943" s="3"/>
      <c r="BC943" s="3"/>
    </row>
    <row r="944" spans="1:55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26"/>
      <c r="AX944" s="3"/>
      <c r="AY944" s="3"/>
      <c r="AZ944" s="3"/>
      <c r="BA944" s="3"/>
      <c r="BB944" s="3"/>
      <c r="BC944" s="3"/>
    </row>
    <row r="945" spans="1:5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26"/>
      <c r="AX945" s="3"/>
      <c r="AY945" s="3"/>
      <c r="AZ945" s="3"/>
      <c r="BA945" s="3"/>
      <c r="BB945" s="3"/>
      <c r="BC945" s="3"/>
    </row>
    <row r="946" spans="1:55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26"/>
      <c r="AX946" s="3"/>
      <c r="AY946" s="3"/>
      <c r="AZ946" s="3"/>
      <c r="BA946" s="3"/>
      <c r="BB946" s="3"/>
      <c r="BC946" s="3"/>
    </row>
    <row r="947" spans="1:55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26"/>
      <c r="AX947" s="3"/>
      <c r="AY947" s="3"/>
      <c r="AZ947" s="3"/>
      <c r="BA947" s="3"/>
      <c r="BB947" s="3"/>
      <c r="BC947" s="3"/>
    </row>
    <row r="948" spans="1:55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26"/>
      <c r="AX948" s="3"/>
      <c r="AY948" s="3"/>
      <c r="AZ948" s="3"/>
      <c r="BA948" s="3"/>
      <c r="BB948" s="3"/>
      <c r="BC948" s="3"/>
    </row>
    <row r="949" spans="1:55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26"/>
      <c r="AX949" s="3"/>
      <c r="AY949" s="3"/>
      <c r="AZ949" s="3"/>
      <c r="BA949" s="3"/>
      <c r="BB949" s="3"/>
      <c r="BC949" s="3"/>
    </row>
    <row r="950" spans="1:55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26"/>
      <c r="AX950" s="3"/>
      <c r="AY950" s="3"/>
      <c r="AZ950" s="3"/>
      <c r="BA950" s="3"/>
      <c r="BB950" s="3"/>
      <c r="BC950" s="3"/>
    </row>
    <row r="951" spans="1:55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26"/>
      <c r="AX951" s="3"/>
      <c r="AY951" s="3"/>
      <c r="AZ951" s="3"/>
      <c r="BA951" s="3"/>
      <c r="BB951" s="3"/>
      <c r="BC951" s="3"/>
    </row>
    <row r="952" spans="1:55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26"/>
      <c r="AX952" s="3"/>
      <c r="AY952" s="3"/>
      <c r="AZ952" s="3"/>
      <c r="BA952" s="3"/>
      <c r="BB952" s="3"/>
      <c r="BC952" s="3"/>
    </row>
    <row r="953" spans="1:55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26"/>
      <c r="AX953" s="3"/>
      <c r="AY953" s="3"/>
      <c r="AZ953" s="3"/>
      <c r="BA953" s="3"/>
      <c r="BB953" s="3"/>
      <c r="BC953" s="3"/>
    </row>
    <row r="954" spans="1:55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26"/>
      <c r="AX954" s="3"/>
      <c r="AY954" s="3"/>
      <c r="AZ954" s="3"/>
      <c r="BA954" s="3"/>
      <c r="BB954" s="3"/>
      <c r="BC954" s="3"/>
    </row>
    <row r="955" spans="1: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26"/>
      <c r="AX955" s="3"/>
      <c r="AY955" s="3"/>
      <c r="AZ955" s="3"/>
      <c r="BA955" s="3"/>
      <c r="BB955" s="3"/>
      <c r="BC955" s="3"/>
    </row>
    <row r="956" spans="1:55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26"/>
      <c r="AX956" s="3"/>
      <c r="AY956" s="3"/>
      <c r="AZ956" s="3"/>
      <c r="BA956" s="3"/>
      <c r="BB956" s="3"/>
      <c r="BC956" s="3"/>
    </row>
    <row r="957" spans="1:55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26"/>
      <c r="AX957" s="3"/>
      <c r="AY957" s="3"/>
      <c r="AZ957" s="3"/>
      <c r="BA957" s="3"/>
      <c r="BB957" s="3"/>
      <c r="BC957" s="3"/>
    </row>
    <row r="958" spans="1:55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26"/>
      <c r="AX958" s="3"/>
      <c r="AY958" s="3"/>
      <c r="AZ958" s="3"/>
      <c r="BA958" s="3"/>
      <c r="BB958" s="3"/>
      <c r="BC958" s="3"/>
    </row>
    <row r="959" spans="1:55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26"/>
      <c r="AX959" s="3"/>
      <c r="AY959" s="3"/>
      <c r="AZ959" s="3"/>
      <c r="BA959" s="3"/>
      <c r="BB959" s="3"/>
      <c r="BC959" s="3"/>
    </row>
    <row r="960" spans="1:55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26"/>
      <c r="AX960" s="3"/>
      <c r="AY960" s="3"/>
      <c r="AZ960" s="3"/>
      <c r="BA960" s="3"/>
      <c r="BB960" s="3"/>
      <c r="BC960" s="3"/>
    </row>
    <row r="961" spans="1:55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26"/>
      <c r="AX961" s="3"/>
      <c r="AY961" s="3"/>
      <c r="AZ961" s="3"/>
      <c r="BA961" s="3"/>
      <c r="BB961" s="3"/>
      <c r="BC961" s="3"/>
    </row>
    <row r="962" spans="1:55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26"/>
      <c r="AX962" s="3"/>
      <c r="AY962" s="3"/>
      <c r="AZ962" s="3"/>
      <c r="BA962" s="3"/>
      <c r="BB962" s="3"/>
      <c r="BC962" s="3"/>
    </row>
    <row r="963" spans="1:55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26"/>
      <c r="AX963" s="3"/>
      <c r="AY963" s="3"/>
      <c r="AZ963" s="3"/>
      <c r="BA963" s="3"/>
      <c r="BB963" s="3"/>
      <c r="BC963" s="3"/>
    </row>
    <row r="964" spans="1:55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26"/>
      <c r="AX964" s="3"/>
      <c r="AY964" s="3"/>
      <c r="AZ964" s="3"/>
      <c r="BA964" s="3"/>
      <c r="BB964" s="3"/>
      <c r="BC964" s="3"/>
    </row>
    <row r="965" spans="1:5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26"/>
      <c r="AX965" s="3"/>
      <c r="AY965" s="3"/>
      <c r="AZ965" s="3"/>
      <c r="BA965" s="3"/>
      <c r="BB965" s="3"/>
      <c r="BC965" s="3"/>
    </row>
    <row r="966" spans="1:55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26"/>
      <c r="AX966" s="3"/>
      <c r="AY966" s="3"/>
      <c r="AZ966" s="3"/>
      <c r="BA966" s="3"/>
      <c r="BB966" s="3"/>
      <c r="BC966" s="3"/>
    </row>
    <row r="967" spans="1:55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26"/>
      <c r="AX967" s="3"/>
      <c r="AY967" s="3"/>
      <c r="AZ967" s="3"/>
      <c r="BA967" s="3"/>
      <c r="BB967" s="3"/>
      <c r="BC967" s="3"/>
    </row>
    <row r="968" spans="1:55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26"/>
      <c r="AX968" s="3"/>
      <c r="AY968" s="3"/>
      <c r="AZ968" s="3"/>
      <c r="BA968" s="3"/>
      <c r="BB968" s="3"/>
      <c r="BC968" s="3"/>
    </row>
    <row r="969" spans="1:55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26"/>
      <c r="AX969" s="3"/>
      <c r="AY969" s="3"/>
      <c r="AZ969" s="3"/>
      <c r="BA969" s="3"/>
      <c r="BB969" s="3"/>
      <c r="BC969" s="3"/>
    </row>
    <row r="970" spans="1:55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26"/>
      <c r="AX970" s="3"/>
      <c r="AY970" s="3"/>
      <c r="AZ970" s="3"/>
      <c r="BA970" s="3"/>
      <c r="BB970" s="3"/>
      <c r="BC970" s="3"/>
    </row>
    <row r="971" spans="1:55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26"/>
      <c r="AX971" s="3"/>
      <c r="AY971" s="3"/>
      <c r="AZ971" s="3"/>
      <c r="BA971" s="3"/>
      <c r="BB971" s="3"/>
      <c r="BC971" s="3"/>
    </row>
    <row r="972" spans="1:55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26"/>
      <c r="AX972" s="3"/>
      <c r="AY972" s="3"/>
      <c r="AZ972" s="3"/>
      <c r="BA972" s="3"/>
      <c r="BB972" s="3"/>
      <c r="BC972" s="3"/>
    </row>
    <row r="973" spans="1:55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26"/>
      <c r="AX973" s="3"/>
      <c r="AY973" s="3"/>
      <c r="AZ973" s="3"/>
      <c r="BA973" s="3"/>
      <c r="BB973" s="3"/>
      <c r="BC973" s="3"/>
    </row>
    <row r="974" spans="1:55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26"/>
      <c r="AX974" s="3"/>
      <c r="AY974" s="3"/>
      <c r="AZ974" s="3"/>
      <c r="BA974" s="3"/>
      <c r="BB974" s="3"/>
      <c r="BC974" s="3"/>
    </row>
    <row r="975" spans="1:5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26"/>
      <c r="AX975" s="3"/>
      <c r="AY975" s="3"/>
      <c r="AZ975" s="3"/>
      <c r="BA975" s="3"/>
      <c r="BB975" s="3"/>
      <c r="BC975" s="3"/>
    </row>
    <row r="976" spans="1:55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26"/>
      <c r="AX976" s="3"/>
      <c r="AY976" s="3"/>
      <c r="AZ976" s="3"/>
      <c r="BA976" s="3"/>
      <c r="BB976" s="3"/>
      <c r="BC976" s="3"/>
    </row>
    <row r="977" spans="1:55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26"/>
      <c r="AX977" s="3"/>
      <c r="AY977" s="3"/>
      <c r="AZ977" s="3"/>
      <c r="BA977" s="3"/>
      <c r="BB977" s="3"/>
      <c r="BC977" s="3"/>
    </row>
    <row r="978" spans="1:55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26"/>
      <c r="AX978" s="3"/>
      <c r="AY978" s="3"/>
      <c r="AZ978" s="3"/>
      <c r="BA978" s="3"/>
      <c r="BB978" s="3"/>
      <c r="BC978" s="3"/>
    </row>
    <row r="979" spans="1:55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26"/>
      <c r="AX979" s="3"/>
      <c r="AY979" s="3"/>
      <c r="AZ979" s="3"/>
      <c r="BA979" s="3"/>
      <c r="BB979" s="3"/>
      <c r="BC979" s="3"/>
    </row>
    <row r="980" spans="1:55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26"/>
      <c r="AX980" s="3"/>
      <c r="AY980" s="3"/>
      <c r="AZ980" s="3"/>
      <c r="BA980" s="3"/>
      <c r="BB980" s="3"/>
      <c r="BC980" s="3"/>
    </row>
    <row r="981" spans="1:55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26"/>
      <c r="AX981" s="3"/>
      <c r="AY981" s="3"/>
      <c r="AZ981" s="3"/>
      <c r="BA981" s="3"/>
      <c r="BB981" s="3"/>
      <c r="BC981" s="3"/>
    </row>
    <row r="982" spans="1:55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26"/>
      <c r="AX982" s="3"/>
      <c r="AY982" s="3"/>
      <c r="AZ982" s="3"/>
      <c r="BA982" s="3"/>
      <c r="BB982" s="3"/>
      <c r="BC982" s="3"/>
    </row>
    <row r="983" spans="1:55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26"/>
      <c r="AX983" s="3"/>
      <c r="AY983" s="3"/>
      <c r="AZ983" s="3"/>
      <c r="BA983" s="3"/>
      <c r="BB983" s="3"/>
      <c r="BC983" s="3"/>
    </row>
    <row r="984" spans="1:55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26"/>
      <c r="AX984" s="3"/>
      <c r="AY984" s="3"/>
      <c r="AZ984" s="3"/>
      <c r="BA984" s="3"/>
      <c r="BB984" s="3"/>
      <c r="BC984" s="3"/>
    </row>
    <row r="985" spans="1:5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26"/>
      <c r="AX985" s="3"/>
      <c r="AY985" s="3"/>
      <c r="AZ985" s="3"/>
      <c r="BA985" s="3"/>
      <c r="BB985" s="3"/>
      <c r="BC985" s="3"/>
    </row>
    <row r="986" spans="1:55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26"/>
      <c r="AX986" s="3"/>
      <c r="AY986" s="3"/>
      <c r="AZ986" s="3"/>
      <c r="BA986" s="3"/>
      <c r="BB986" s="3"/>
      <c r="BC986" s="3"/>
    </row>
    <row r="987" spans="1:55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26"/>
      <c r="AX987" s="3"/>
      <c r="AY987" s="3"/>
      <c r="AZ987" s="3"/>
      <c r="BA987" s="3"/>
      <c r="BB987" s="3"/>
      <c r="BC987" s="3"/>
    </row>
    <row r="988" spans="1:55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26"/>
      <c r="AX988" s="3"/>
      <c r="AY988" s="3"/>
      <c r="AZ988" s="3"/>
      <c r="BA988" s="3"/>
      <c r="BB988" s="3"/>
      <c r="BC988" s="3"/>
    </row>
    <row r="989" spans="1:55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26"/>
      <c r="AX989" s="3"/>
      <c r="AY989" s="3"/>
      <c r="AZ989" s="3"/>
      <c r="BA989" s="3"/>
      <c r="BB989" s="3"/>
      <c r="BC989" s="3"/>
    </row>
    <row r="990" spans="1:55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26"/>
      <c r="AX990" s="3"/>
      <c r="AY990" s="3"/>
      <c r="AZ990" s="3"/>
      <c r="BA990" s="3"/>
      <c r="BB990" s="3"/>
      <c r="BC990" s="3"/>
    </row>
    <row r="991" spans="1:55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26"/>
      <c r="AX991" s="3"/>
      <c r="AY991" s="3"/>
      <c r="AZ991" s="3"/>
      <c r="BA991" s="3"/>
      <c r="BB991" s="3"/>
      <c r="BC991" s="3"/>
    </row>
    <row r="992" spans="1:55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26"/>
      <c r="AX992" s="3"/>
      <c r="AY992" s="3"/>
      <c r="AZ992" s="3"/>
      <c r="BA992" s="3"/>
      <c r="BB992" s="3"/>
      <c r="BC992" s="3"/>
    </row>
    <row r="993" spans="1:55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26"/>
      <c r="AX993" s="3"/>
      <c r="AY993" s="3"/>
      <c r="AZ993" s="3"/>
      <c r="BA993" s="3"/>
      <c r="BB993" s="3"/>
      <c r="BC993" s="3"/>
    </row>
    <row r="994" spans="1:55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26"/>
      <c r="AX994" s="3"/>
      <c r="AY994" s="3"/>
      <c r="AZ994" s="3"/>
      <c r="BA994" s="3"/>
      <c r="BB994" s="3"/>
      <c r="BC994" s="3"/>
    </row>
    <row r="995" spans="1:5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26"/>
      <c r="AX995" s="3"/>
      <c r="AY995" s="3"/>
      <c r="AZ995" s="3"/>
      <c r="BA995" s="3"/>
      <c r="BB995" s="3"/>
      <c r="BC995" s="3"/>
    </row>
    <row r="996" spans="1:55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26"/>
      <c r="AX996" s="3"/>
      <c r="AY996" s="3"/>
      <c r="AZ996" s="3"/>
      <c r="BA996" s="3"/>
      <c r="BB996" s="3"/>
      <c r="BC996" s="3"/>
    </row>
    <row r="997" spans="1:55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26"/>
      <c r="AX997" s="3"/>
      <c r="AY997" s="3"/>
      <c r="AZ997" s="3"/>
      <c r="BA997" s="3"/>
      <c r="BB997" s="3"/>
      <c r="BC997" s="3"/>
    </row>
    <row r="998" spans="1:55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26"/>
      <c r="AX998" s="3"/>
      <c r="AY998" s="3"/>
      <c r="AZ998" s="3"/>
      <c r="BA998" s="3"/>
      <c r="BB998" s="3"/>
      <c r="BC998" s="3"/>
    </row>
    <row r="999" spans="1:55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26"/>
      <c r="AX999" s="3"/>
      <c r="AY999" s="3"/>
      <c r="AZ999" s="3"/>
      <c r="BA999" s="3"/>
      <c r="BB999" s="3"/>
      <c r="BC999" s="3"/>
    </row>
    <row r="1000" spans="1:55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26"/>
      <c r="AX1000" s="3"/>
      <c r="AY1000" s="3"/>
      <c r="AZ1000" s="3"/>
      <c r="BA1000" s="3"/>
      <c r="BB1000" s="3"/>
      <c r="BC1000" s="3"/>
    </row>
  </sheetData>
  <mergeCells count="51">
    <mergeCell ref="AP241:AR241"/>
    <mergeCell ref="AP274:AR274"/>
    <mergeCell ref="AP10:AR10"/>
    <mergeCell ref="AP43:AR43"/>
    <mergeCell ref="AP76:AR76"/>
    <mergeCell ref="AP109:AR109"/>
    <mergeCell ref="AP142:AR142"/>
    <mergeCell ref="AP175:AR175"/>
    <mergeCell ref="AP208:AR208"/>
    <mergeCell ref="AI212:AQ214"/>
    <mergeCell ref="B13:J15"/>
    <mergeCell ref="M13:U15"/>
    <mergeCell ref="X13:AF15"/>
    <mergeCell ref="AI13:AQ15"/>
    <mergeCell ref="B18:J20"/>
    <mergeCell ref="M18:U20"/>
    <mergeCell ref="X18:AF20"/>
    <mergeCell ref="B46:J48"/>
    <mergeCell ref="M46:U48"/>
    <mergeCell ref="X46:AF48"/>
    <mergeCell ref="AI46:AQ48"/>
    <mergeCell ref="M51:U53"/>
    <mergeCell ref="X51:AF53"/>
    <mergeCell ref="AI51:AQ53"/>
    <mergeCell ref="B51:J53"/>
    <mergeCell ref="B79:J81"/>
    <mergeCell ref="M79:U81"/>
    <mergeCell ref="X79:AF81"/>
    <mergeCell ref="AI79:AQ81"/>
    <mergeCell ref="M84:U86"/>
    <mergeCell ref="X84:AF86"/>
    <mergeCell ref="X178:AF180"/>
    <mergeCell ref="AI178:AQ180"/>
    <mergeCell ref="B84:J86"/>
    <mergeCell ref="B145:J149"/>
    <mergeCell ref="M145:U149"/>
    <mergeCell ref="X145:AF149"/>
    <mergeCell ref="AI145:AQ149"/>
    <mergeCell ref="B178:J180"/>
    <mergeCell ref="M178:U180"/>
    <mergeCell ref="M244:U246"/>
    <mergeCell ref="X244:AF246"/>
    <mergeCell ref="B277:J279"/>
    <mergeCell ref="M277:U279"/>
    <mergeCell ref="X277:AF279"/>
    <mergeCell ref="B244:J246"/>
    <mergeCell ref="B183:J185"/>
    <mergeCell ref="M183:U185"/>
    <mergeCell ref="B212:J214"/>
    <mergeCell ref="M212:U214"/>
    <mergeCell ref="X212:AF214"/>
  </mergeCells>
  <pageMargins left="0.51181102362204722" right="0.51181102362204722" top="0.78740157480314965" bottom="0.78740157480314965" header="0" footer="0"/>
  <pageSetup paperSize="9" scale="9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N1000"/>
  <sheetViews>
    <sheetView showGridLines="0" workbookViewId="0"/>
  </sheetViews>
  <sheetFormatPr defaultColWidth="14.42578125" defaultRowHeight="15" customHeight="1"/>
  <cols>
    <col min="1" max="1" width="35.85546875" customWidth="1"/>
    <col min="2" max="26" width="8.7109375" customWidth="1"/>
  </cols>
  <sheetData>
    <row r="1" spans="1:14" ht="14.25" customHeight="1"/>
    <row r="2" spans="1:14" ht="14.25" customHeight="1">
      <c r="A2" s="78" t="s">
        <v>152</v>
      </c>
      <c r="B2" s="78" t="s">
        <v>174</v>
      </c>
      <c r="C2" s="78" t="s">
        <v>175</v>
      </c>
      <c r="D2" s="78" t="s">
        <v>176</v>
      </c>
      <c r="E2" s="78" t="s">
        <v>177</v>
      </c>
      <c r="F2" s="78" t="s">
        <v>178</v>
      </c>
      <c r="G2" s="78" t="s">
        <v>179</v>
      </c>
      <c r="H2" s="78" t="s">
        <v>180</v>
      </c>
      <c r="I2" s="78" t="s">
        <v>181</v>
      </c>
      <c r="J2" s="78" t="s">
        <v>182</v>
      </c>
      <c r="K2" s="78" t="s">
        <v>183</v>
      </c>
      <c r="L2" s="78" t="s">
        <v>184</v>
      </c>
      <c r="M2" s="78" t="s">
        <v>185</v>
      </c>
      <c r="N2" s="78" t="s">
        <v>142</v>
      </c>
    </row>
    <row r="3" spans="1:14" ht="14.25" customHeight="1">
      <c r="A3" s="47" t="s">
        <v>197</v>
      </c>
      <c r="B3" s="48">
        <v>1429</v>
      </c>
      <c r="C3" s="48">
        <v>1346</v>
      </c>
      <c r="D3" s="48">
        <v>604</v>
      </c>
      <c r="E3" s="48"/>
      <c r="F3" s="48"/>
      <c r="G3" s="48"/>
      <c r="H3" s="48"/>
      <c r="I3" s="48"/>
      <c r="J3" s="48"/>
      <c r="K3" s="48"/>
      <c r="L3" s="48"/>
      <c r="M3" s="48"/>
      <c r="N3" s="45">
        <f t="shared" ref="N3:N7" si="0">SUM(B3:M3)</f>
        <v>3379</v>
      </c>
    </row>
    <row r="4" spans="1:14" ht="14.25" customHeight="1">
      <c r="A4" s="44" t="s">
        <v>198</v>
      </c>
      <c r="B4" s="45">
        <v>244</v>
      </c>
      <c r="C4" s="45">
        <v>184</v>
      </c>
      <c r="D4" s="45">
        <v>111</v>
      </c>
      <c r="E4" s="45"/>
      <c r="F4" s="45"/>
      <c r="G4" s="45"/>
      <c r="H4" s="45"/>
      <c r="I4" s="45"/>
      <c r="J4" s="45"/>
      <c r="K4" s="45"/>
      <c r="L4" s="45"/>
      <c r="M4" s="45"/>
      <c r="N4" s="45">
        <f t="shared" si="0"/>
        <v>539</v>
      </c>
    </row>
    <row r="5" spans="1:14" ht="14.25" customHeight="1">
      <c r="A5" s="49" t="s">
        <v>170</v>
      </c>
      <c r="B5" s="45">
        <v>18</v>
      </c>
      <c r="C5" s="45">
        <v>22</v>
      </c>
      <c r="D5" s="45">
        <v>12</v>
      </c>
      <c r="E5" s="45"/>
      <c r="F5" s="45"/>
      <c r="G5" s="45"/>
      <c r="H5" s="45"/>
      <c r="I5" s="45"/>
      <c r="J5" s="45"/>
      <c r="K5" s="45"/>
      <c r="L5" s="45"/>
      <c r="M5" s="45"/>
      <c r="N5" s="45">
        <f t="shared" si="0"/>
        <v>52</v>
      </c>
    </row>
    <row r="6" spans="1:14" ht="14.25" customHeight="1">
      <c r="A6" s="49" t="s">
        <v>199</v>
      </c>
      <c r="B6" s="45">
        <v>75</v>
      </c>
      <c r="C6" s="45">
        <v>43</v>
      </c>
      <c r="D6" s="45">
        <v>30</v>
      </c>
      <c r="E6" s="45"/>
      <c r="F6" s="45"/>
      <c r="G6" s="45"/>
      <c r="H6" s="45"/>
      <c r="I6" s="45"/>
      <c r="J6" s="45"/>
      <c r="K6" s="45"/>
      <c r="L6" s="45"/>
      <c r="M6" s="45"/>
      <c r="N6" s="45">
        <f t="shared" si="0"/>
        <v>148</v>
      </c>
    </row>
    <row r="7" spans="1:14" ht="14.25" customHeight="1">
      <c r="A7" s="50" t="s">
        <v>127</v>
      </c>
      <c r="B7" s="46">
        <v>151</v>
      </c>
      <c r="C7" s="46">
        <v>119</v>
      </c>
      <c r="D7" s="46">
        <v>69</v>
      </c>
      <c r="E7" s="46"/>
      <c r="F7" s="46"/>
      <c r="G7" s="46"/>
      <c r="H7" s="46"/>
      <c r="I7" s="46"/>
      <c r="J7" s="46"/>
      <c r="K7" s="46"/>
      <c r="L7" s="46"/>
      <c r="M7" s="46"/>
      <c r="N7" s="45">
        <f t="shared" si="0"/>
        <v>339</v>
      </c>
    </row>
    <row r="8" spans="1:14" ht="14.25" customHeight="1">
      <c r="A8" s="79" t="s">
        <v>200</v>
      </c>
      <c r="B8" s="80" t="s">
        <v>174</v>
      </c>
      <c r="C8" s="80" t="s">
        <v>175</v>
      </c>
      <c r="D8" s="79" t="s">
        <v>176</v>
      </c>
      <c r="E8" s="80" t="s">
        <v>177</v>
      </c>
      <c r="F8" s="79" t="s">
        <v>178</v>
      </c>
      <c r="G8" s="79" t="s">
        <v>179</v>
      </c>
      <c r="H8" s="79" t="s">
        <v>180</v>
      </c>
      <c r="I8" s="80" t="s">
        <v>181</v>
      </c>
      <c r="J8" s="80" t="s">
        <v>182</v>
      </c>
      <c r="K8" s="80" t="s">
        <v>183</v>
      </c>
      <c r="L8" s="80" t="s">
        <v>184</v>
      </c>
      <c r="M8" s="80" t="s">
        <v>185</v>
      </c>
      <c r="N8" s="79" t="s">
        <v>142</v>
      </c>
    </row>
    <row r="9" spans="1:14" ht="14.25" customHeight="1">
      <c r="A9" s="47" t="s">
        <v>201</v>
      </c>
      <c r="B9" s="48">
        <v>183</v>
      </c>
      <c r="C9" s="48">
        <v>151</v>
      </c>
      <c r="D9" s="48">
        <v>103</v>
      </c>
      <c r="E9" s="48"/>
      <c r="F9" s="48"/>
      <c r="G9" s="48"/>
      <c r="H9" s="48"/>
      <c r="I9" s="48"/>
      <c r="J9" s="48"/>
      <c r="K9" s="48"/>
      <c r="L9" s="48"/>
      <c r="M9" s="48"/>
      <c r="N9" s="45">
        <f t="shared" ref="N9:N11" si="1">SUM(B9:M9)</f>
        <v>437</v>
      </c>
    </row>
    <row r="10" spans="1:14" ht="14.25" customHeight="1">
      <c r="A10" s="81" t="s">
        <v>202</v>
      </c>
      <c r="B10" s="45">
        <v>427</v>
      </c>
      <c r="C10" s="45">
        <v>601</v>
      </c>
      <c r="D10" s="46">
        <v>312</v>
      </c>
      <c r="E10" s="45"/>
      <c r="F10" s="46"/>
      <c r="G10" s="45"/>
      <c r="H10" s="45"/>
      <c r="I10" s="45"/>
      <c r="J10" s="45"/>
      <c r="K10" s="45"/>
      <c r="L10" s="45"/>
      <c r="M10" s="45"/>
      <c r="N10" s="45">
        <f t="shared" si="1"/>
        <v>1340</v>
      </c>
    </row>
    <row r="11" spans="1:14" ht="14.25" customHeight="1">
      <c r="A11" s="81" t="s">
        <v>203</v>
      </c>
      <c r="B11" s="46">
        <v>72</v>
      </c>
      <c r="C11" s="46">
        <v>92</v>
      </c>
      <c r="D11" s="46">
        <v>21</v>
      </c>
      <c r="E11" s="46"/>
      <c r="F11" s="46"/>
      <c r="G11" s="46"/>
      <c r="H11" s="46"/>
      <c r="I11" s="46"/>
      <c r="J11" s="46"/>
      <c r="K11" s="46"/>
      <c r="L11" s="46"/>
      <c r="M11" s="46"/>
      <c r="N11" s="45">
        <f t="shared" si="1"/>
        <v>185</v>
      </c>
    </row>
    <row r="12" spans="1:14" ht="14.25" customHeight="1">
      <c r="A12" s="82" t="s">
        <v>204</v>
      </c>
      <c r="B12" s="83" t="s">
        <v>174</v>
      </c>
      <c r="C12" s="83" t="s">
        <v>175</v>
      </c>
      <c r="D12" s="82" t="s">
        <v>176</v>
      </c>
      <c r="E12" s="83" t="s">
        <v>177</v>
      </c>
      <c r="F12" s="82" t="s">
        <v>178</v>
      </c>
      <c r="G12" s="82" t="s">
        <v>179</v>
      </c>
      <c r="H12" s="83" t="s">
        <v>180</v>
      </c>
      <c r="I12" s="83" t="s">
        <v>181</v>
      </c>
      <c r="J12" s="83" t="s">
        <v>182</v>
      </c>
      <c r="K12" s="83" t="s">
        <v>183</v>
      </c>
      <c r="L12" s="83" t="s">
        <v>184</v>
      </c>
      <c r="M12" s="83" t="s">
        <v>185</v>
      </c>
      <c r="N12" s="82" t="s">
        <v>142</v>
      </c>
    </row>
    <row r="13" spans="1:14" ht="14.25" customHeight="1">
      <c r="A13" s="47" t="s">
        <v>161</v>
      </c>
      <c r="B13" s="48">
        <v>209</v>
      </c>
      <c r="C13" s="48">
        <v>133</v>
      </c>
      <c r="D13" s="48">
        <v>60</v>
      </c>
      <c r="E13" s="48"/>
      <c r="F13" s="48"/>
      <c r="G13" s="48"/>
      <c r="H13" s="48"/>
      <c r="I13" s="48"/>
      <c r="J13" s="48"/>
      <c r="K13" s="48"/>
      <c r="L13" s="48"/>
      <c r="M13" s="48"/>
      <c r="N13" s="45">
        <f t="shared" ref="N13:N15" si="2">SUM(B13:M13)</f>
        <v>402</v>
      </c>
    </row>
    <row r="14" spans="1:14" ht="14.25" customHeight="1">
      <c r="A14" s="81" t="s">
        <v>162</v>
      </c>
      <c r="B14" s="45">
        <v>315</v>
      </c>
      <c r="C14" s="45">
        <v>225</v>
      </c>
      <c r="D14" s="46">
        <v>165</v>
      </c>
      <c r="E14" s="45"/>
      <c r="F14" s="46"/>
      <c r="G14" s="45"/>
      <c r="H14" s="45"/>
      <c r="I14" s="45"/>
      <c r="J14" s="45"/>
      <c r="K14" s="45"/>
      <c r="L14" s="45"/>
      <c r="M14" s="45"/>
      <c r="N14" s="45">
        <f t="shared" si="2"/>
        <v>705</v>
      </c>
    </row>
    <row r="15" spans="1:14" ht="14.25" customHeight="1">
      <c r="A15" s="44" t="s">
        <v>142</v>
      </c>
      <c r="B15" s="45">
        <v>524</v>
      </c>
      <c r="C15" s="45">
        <v>358</v>
      </c>
      <c r="D15" s="45">
        <v>225</v>
      </c>
      <c r="E15" s="45"/>
      <c r="F15" s="45"/>
      <c r="G15" s="45"/>
      <c r="H15" s="45"/>
      <c r="I15" s="45"/>
      <c r="J15" s="45"/>
      <c r="K15" s="45"/>
      <c r="L15" s="45"/>
      <c r="M15" s="45"/>
      <c r="N15" s="45">
        <f t="shared" si="2"/>
        <v>1107</v>
      </c>
    </row>
    <row r="16" spans="1:14" ht="14.25" customHeight="1">
      <c r="A16" s="84" t="s">
        <v>205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>
      <c r="A17" s="84" t="s">
        <v>206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>
      <c r="A18" s="84" t="s">
        <v>207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4.25" customHeight="1"/>
    <row r="20" spans="1:14" ht="14.25" customHeight="1"/>
    <row r="21" spans="1:14" ht="14.25" customHeight="1"/>
    <row r="22" spans="1:14" ht="14.25" customHeight="1"/>
    <row r="23" spans="1:14" ht="14.25" customHeight="1"/>
    <row r="24" spans="1:14" ht="14.25" customHeight="1"/>
    <row r="25" spans="1:14" ht="14.25" customHeight="1"/>
    <row r="26" spans="1:14" ht="14.25" customHeight="1"/>
    <row r="27" spans="1:14" ht="14.25" customHeight="1"/>
    <row r="28" spans="1:14" ht="14.25" customHeight="1"/>
    <row r="29" spans="1:14" ht="14.25" customHeight="1"/>
    <row r="30" spans="1:14" ht="14.25" customHeight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O1000"/>
  <sheetViews>
    <sheetView showGridLines="0" tabSelected="1" workbookViewId="0">
      <selection activeCell="V44" sqref="V44"/>
    </sheetView>
  </sheetViews>
  <sheetFormatPr defaultColWidth="14.42578125" defaultRowHeight="15" customHeight="1"/>
  <cols>
    <col min="1" max="1" width="24.28515625" customWidth="1"/>
    <col min="2" max="2" width="12" customWidth="1"/>
    <col min="3" max="3" width="7.42578125" customWidth="1"/>
    <col min="4" max="4" width="8.5703125" customWidth="1"/>
    <col min="5" max="5" width="10.7109375" customWidth="1"/>
    <col min="6" max="6" width="19" customWidth="1"/>
    <col min="7" max="7" width="3.85546875" customWidth="1"/>
    <col min="8" max="8" width="24.28515625" customWidth="1"/>
    <col min="9" max="9" width="12" customWidth="1"/>
    <col min="10" max="10" width="7.42578125" customWidth="1"/>
    <col min="11" max="11" width="8.5703125" customWidth="1"/>
    <col min="12" max="12" width="10.7109375" customWidth="1"/>
    <col min="13" max="13" width="19" customWidth="1"/>
    <col min="14" max="14" width="3.28515625" customWidth="1"/>
    <col min="15" max="15" width="23.7109375" customWidth="1"/>
    <col min="16" max="16" width="12.140625" customWidth="1"/>
    <col min="17" max="17" width="7.140625" customWidth="1"/>
    <col min="18" max="18" width="9.140625" customWidth="1"/>
    <col min="19" max="19" width="10.5703125" customWidth="1"/>
    <col min="20" max="20" width="19.42578125" customWidth="1"/>
    <col min="21" max="21" width="2.7109375" customWidth="1"/>
    <col min="22" max="22" width="23.7109375" customWidth="1"/>
    <col min="23" max="23" width="12.140625" customWidth="1"/>
    <col min="24" max="24" width="7.140625" customWidth="1"/>
    <col min="25" max="25" width="9.140625" customWidth="1"/>
    <col min="26" max="26" width="10.5703125" customWidth="1"/>
    <col min="27" max="27" width="19.42578125" customWidth="1"/>
    <col min="28" max="28" width="2.5703125" customWidth="1"/>
    <col min="29" max="29" width="23.7109375" customWidth="1"/>
    <col min="30" max="30" width="12.140625" customWidth="1"/>
    <col min="31" max="31" width="7.140625" customWidth="1"/>
    <col min="32" max="32" width="8.7109375" customWidth="1"/>
    <col min="33" max="33" width="10.5703125" customWidth="1"/>
    <col min="34" max="34" width="19.42578125" customWidth="1"/>
    <col min="35" max="35" width="2.28515625" customWidth="1"/>
    <col min="36" max="36" width="23.7109375" customWidth="1"/>
    <col min="37" max="37" width="12.140625" customWidth="1"/>
    <col min="38" max="38" width="7.140625" customWidth="1"/>
    <col min="39" max="39" width="8.7109375" customWidth="1"/>
    <col min="40" max="40" width="10.5703125" customWidth="1"/>
    <col min="41" max="41" width="19.42578125" customWidth="1"/>
  </cols>
  <sheetData>
    <row r="1" spans="1:41" ht="14.25" customHeight="1"/>
    <row r="2" spans="1:41" ht="14.25" customHeight="1">
      <c r="A2" s="85" t="s">
        <v>208</v>
      </c>
      <c r="B2" s="39">
        <v>115920</v>
      </c>
      <c r="E2" s="191">
        <v>2022</v>
      </c>
      <c r="F2" s="192"/>
      <c r="G2" s="1"/>
      <c r="H2" s="1" t="s">
        <v>209</v>
      </c>
      <c r="I2" s="35">
        <v>103090</v>
      </c>
      <c r="L2" s="191">
        <v>2021</v>
      </c>
      <c r="M2" s="192"/>
      <c r="N2" s="1"/>
      <c r="O2" s="1" t="s">
        <v>210</v>
      </c>
      <c r="P2" s="35">
        <v>100784</v>
      </c>
      <c r="S2" s="191">
        <v>2020</v>
      </c>
      <c r="T2" s="192"/>
      <c r="V2" s="1" t="s">
        <v>211</v>
      </c>
      <c r="W2" s="35">
        <v>102112</v>
      </c>
      <c r="Z2" s="191">
        <v>2019</v>
      </c>
      <c r="AA2" s="192"/>
      <c r="AC2" s="1" t="s">
        <v>212</v>
      </c>
      <c r="AD2" s="35">
        <v>101929</v>
      </c>
      <c r="AG2" s="191">
        <v>2018</v>
      </c>
      <c r="AH2" s="192"/>
      <c r="AJ2" s="1" t="s">
        <v>213</v>
      </c>
      <c r="AK2" s="35">
        <v>99614</v>
      </c>
      <c r="AN2" s="191">
        <v>2017</v>
      </c>
      <c r="AO2" s="192"/>
    </row>
    <row r="3" spans="1:41" ht="14.25" customHeight="1">
      <c r="A3" s="1" t="s">
        <v>164</v>
      </c>
      <c r="B3" s="86">
        <v>3171.74</v>
      </c>
      <c r="C3" s="43"/>
      <c r="E3" s="193"/>
      <c r="F3" s="194"/>
      <c r="G3" s="1"/>
      <c r="H3" s="1" t="s">
        <v>164</v>
      </c>
      <c r="I3" s="43">
        <v>2911.92</v>
      </c>
      <c r="J3" s="43"/>
      <c r="L3" s="193"/>
      <c r="M3" s="194"/>
      <c r="N3" s="1"/>
      <c r="O3" s="1" t="s">
        <v>164</v>
      </c>
      <c r="P3" s="43">
        <v>2846.43</v>
      </c>
      <c r="Q3" s="43"/>
      <c r="S3" s="193"/>
      <c r="T3" s="194"/>
      <c r="V3" s="1" t="s">
        <v>164</v>
      </c>
      <c r="W3" s="43">
        <v>2750.62</v>
      </c>
      <c r="X3" s="43"/>
      <c r="Z3" s="193"/>
      <c r="AA3" s="194"/>
      <c r="AC3" s="1" t="s">
        <v>164</v>
      </c>
      <c r="AD3" s="43">
        <v>2725.73</v>
      </c>
      <c r="AE3" s="43"/>
      <c r="AG3" s="193"/>
      <c r="AH3" s="194"/>
      <c r="AJ3" s="1" t="s">
        <v>164</v>
      </c>
      <c r="AK3" s="43">
        <v>2756.08</v>
      </c>
      <c r="AL3" s="43"/>
      <c r="AN3" s="193"/>
      <c r="AO3" s="194"/>
    </row>
    <row r="4" spans="1:41" ht="14.25" customHeight="1"/>
    <row r="5" spans="1:41" ht="14.25" customHeight="1">
      <c r="A5" s="38" t="s">
        <v>214</v>
      </c>
      <c r="B5" s="38" t="s">
        <v>215</v>
      </c>
      <c r="C5" s="87" t="s">
        <v>195</v>
      </c>
      <c r="D5" s="38" t="s">
        <v>216</v>
      </c>
      <c r="E5" s="38" t="s">
        <v>217</v>
      </c>
      <c r="F5" s="38" t="s">
        <v>218</v>
      </c>
      <c r="G5" s="1"/>
      <c r="H5" s="38" t="s">
        <v>214</v>
      </c>
      <c r="I5" s="38" t="s">
        <v>215</v>
      </c>
      <c r="J5" s="87" t="s">
        <v>195</v>
      </c>
      <c r="K5" s="38" t="s">
        <v>216</v>
      </c>
      <c r="L5" s="38" t="s">
        <v>217</v>
      </c>
      <c r="M5" s="38" t="s">
        <v>218</v>
      </c>
      <c r="N5" s="1"/>
      <c r="O5" s="38" t="s">
        <v>214</v>
      </c>
      <c r="P5" s="38" t="s">
        <v>215</v>
      </c>
      <c r="Q5" s="87" t="s">
        <v>195</v>
      </c>
      <c r="R5" s="38" t="s">
        <v>216</v>
      </c>
      <c r="S5" s="38" t="s">
        <v>217</v>
      </c>
      <c r="T5" s="38" t="s">
        <v>218</v>
      </c>
      <c r="V5" s="38" t="s">
        <v>214</v>
      </c>
      <c r="W5" s="38" t="s">
        <v>215</v>
      </c>
      <c r="X5" s="87" t="s">
        <v>195</v>
      </c>
      <c r="Y5" s="38" t="s">
        <v>216</v>
      </c>
      <c r="Z5" s="38" t="s">
        <v>217</v>
      </c>
      <c r="AA5" s="38" t="s">
        <v>218</v>
      </c>
      <c r="AC5" s="38" t="s">
        <v>214</v>
      </c>
      <c r="AD5" s="38" t="s">
        <v>215</v>
      </c>
      <c r="AE5" s="87" t="s">
        <v>195</v>
      </c>
      <c r="AF5" s="38" t="s">
        <v>216</v>
      </c>
      <c r="AG5" s="38" t="s">
        <v>217</v>
      </c>
      <c r="AH5" s="38" t="s">
        <v>218</v>
      </c>
      <c r="AJ5" s="38" t="s">
        <v>214</v>
      </c>
      <c r="AK5" s="38" t="s">
        <v>215</v>
      </c>
      <c r="AL5" s="87" t="s">
        <v>195</v>
      </c>
      <c r="AM5" s="38" t="s">
        <v>216</v>
      </c>
      <c r="AN5" s="38" t="s">
        <v>217</v>
      </c>
      <c r="AO5" s="38" t="s">
        <v>218</v>
      </c>
    </row>
    <row r="6" spans="1:41" ht="14.25" customHeight="1">
      <c r="A6" s="33" t="s">
        <v>219</v>
      </c>
      <c r="B6" s="39">
        <v>63340</v>
      </c>
      <c r="C6" s="40">
        <f t="shared" ref="C6:C7" si="0">B6/$I$2</f>
        <v>0.61441458919390823</v>
      </c>
      <c r="D6" s="39">
        <v>61582</v>
      </c>
      <c r="E6" s="39">
        <v>1758</v>
      </c>
      <c r="F6" s="86">
        <v>3420.28</v>
      </c>
      <c r="G6" s="33"/>
      <c r="H6" s="33" t="s">
        <v>219</v>
      </c>
      <c r="I6" s="35">
        <v>56955</v>
      </c>
      <c r="J6" s="40">
        <f t="shared" ref="J6:J7" si="1">I6/$I$2</f>
        <v>0.55247841691725674</v>
      </c>
      <c r="K6" s="35">
        <v>55272</v>
      </c>
      <c r="L6" s="35">
        <v>1683</v>
      </c>
      <c r="M6" s="43">
        <v>3124.33</v>
      </c>
      <c r="O6" s="33" t="s">
        <v>219</v>
      </c>
      <c r="P6" s="35">
        <v>56680</v>
      </c>
      <c r="Q6" s="40">
        <f t="shared" ref="Q6:Q7" si="2">P6/$P$2</f>
        <v>0.56239085569137959</v>
      </c>
      <c r="R6" s="35">
        <v>55021</v>
      </c>
      <c r="S6" s="35">
        <v>1659</v>
      </c>
      <c r="T6" s="43">
        <v>2993.01</v>
      </c>
      <c r="U6" s="36"/>
      <c r="V6" s="33" t="s">
        <v>219</v>
      </c>
      <c r="W6" s="35">
        <v>56429</v>
      </c>
      <c r="X6" s="40">
        <f t="shared" ref="X6:X7" si="3">W6/$W$2</f>
        <v>0.55261869319962398</v>
      </c>
      <c r="Y6" s="35">
        <v>54751</v>
      </c>
      <c r="Z6" s="35">
        <v>1678</v>
      </c>
      <c r="AA6" s="43">
        <v>2917.7</v>
      </c>
      <c r="AB6" s="34"/>
      <c r="AC6" s="33" t="s">
        <v>219</v>
      </c>
      <c r="AD6" s="35">
        <v>56131</v>
      </c>
      <c r="AE6" s="40">
        <f t="shared" ref="AE6:AE7" si="4">AD6/AD$2</f>
        <v>0.55068724308096817</v>
      </c>
      <c r="AF6" s="35">
        <v>54491</v>
      </c>
      <c r="AG6" s="35">
        <v>1640</v>
      </c>
      <c r="AH6" s="43">
        <v>2949.54</v>
      </c>
      <c r="AI6" s="34"/>
      <c r="AJ6" s="33" t="s">
        <v>219</v>
      </c>
      <c r="AK6" s="35">
        <v>54820</v>
      </c>
      <c r="AL6" s="40">
        <f t="shared" ref="AL6:AL7" si="5">AK6/AK$2</f>
        <v>0.55032425161121934</v>
      </c>
      <c r="AM6" s="35">
        <v>53321</v>
      </c>
      <c r="AN6" s="35">
        <v>1499</v>
      </c>
      <c r="AO6" s="43">
        <v>2987.03</v>
      </c>
    </row>
    <row r="7" spans="1:41" ht="14.25" customHeight="1">
      <c r="A7" s="33" t="s">
        <v>220</v>
      </c>
      <c r="B7" s="39">
        <v>52580</v>
      </c>
      <c r="C7" s="40">
        <f t="shared" si="0"/>
        <v>0.51003977107381904</v>
      </c>
      <c r="D7" s="39">
        <v>49272</v>
      </c>
      <c r="E7" s="39">
        <v>3308</v>
      </c>
      <c r="F7" s="86">
        <v>2876.25</v>
      </c>
      <c r="G7" s="33"/>
      <c r="H7" s="33" t="s">
        <v>220</v>
      </c>
      <c r="I7" s="35">
        <v>46135</v>
      </c>
      <c r="J7" s="40">
        <f t="shared" si="1"/>
        <v>0.44752158308274326</v>
      </c>
      <c r="K7" s="35">
        <v>42971</v>
      </c>
      <c r="L7" s="35">
        <v>3164</v>
      </c>
      <c r="M7" s="43">
        <v>2655.56</v>
      </c>
      <c r="O7" s="33" t="s">
        <v>220</v>
      </c>
      <c r="P7" s="35">
        <v>44104</v>
      </c>
      <c r="Q7" s="40">
        <f t="shared" si="2"/>
        <v>0.43760914430862041</v>
      </c>
      <c r="R7" s="35">
        <v>41038</v>
      </c>
      <c r="S7" s="35">
        <v>3066</v>
      </c>
      <c r="T7" s="43">
        <v>2661.89</v>
      </c>
      <c r="U7" s="36"/>
      <c r="V7" s="33" t="s">
        <v>220</v>
      </c>
      <c r="W7" s="35">
        <v>45683</v>
      </c>
      <c r="X7" s="40">
        <f t="shared" si="3"/>
        <v>0.44738130680037608</v>
      </c>
      <c r="Y7" s="35">
        <v>42614</v>
      </c>
      <c r="Z7" s="35">
        <v>3069</v>
      </c>
      <c r="AA7" s="43">
        <v>2548.04</v>
      </c>
      <c r="AB7" s="34"/>
      <c r="AC7" s="33" t="s">
        <v>220</v>
      </c>
      <c r="AD7" s="35">
        <v>45798</v>
      </c>
      <c r="AE7" s="40">
        <f t="shared" si="4"/>
        <v>0.44931275691903189</v>
      </c>
      <c r="AF7" s="35">
        <v>42726</v>
      </c>
      <c r="AG7" s="35">
        <v>3072</v>
      </c>
      <c r="AH7" s="43">
        <v>2453.3000000000002</v>
      </c>
      <c r="AI7" s="34"/>
      <c r="AJ7" s="33" t="s">
        <v>220</v>
      </c>
      <c r="AK7" s="35">
        <v>44794</v>
      </c>
      <c r="AL7" s="40">
        <f t="shared" si="5"/>
        <v>0.44967574838878072</v>
      </c>
      <c r="AM7" s="35">
        <v>41810</v>
      </c>
      <c r="AN7" s="35">
        <v>2984</v>
      </c>
      <c r="AO7" s="43">
        <v>2475.9499999999998</v>
      </c>
    </row>
    <row r="8" spans="1:41" ht="14.25" customHeight="1">
      <c r="U8" s="36"/>
      <c r="AB8" s="34"/>
      <c r="AI8" s="34"/>
    </row>
    <row r="9" spans="1:41" ht="14.25" customHeight="1">
      <c r="A9" s="38" t="s">
        <v>221</v>
      </c>
      <c r="B9" s="38" t="s">
        <v>215</v>
      </c>
      <c r="C9" s="87" t="s">
        <v>195</v>
      </c>
      <c r="D9" s="38" t="s">
        <v>216</v>
      </c>
      <c r="E9" s="38" t="s">
        <v>217</v>
      </c>
      <c r="F9" s="38" t="s">
        <v>218</v>
      </c>
      <c r="G9" s="1"/>
      <c r="H9" s="38" t="s">
        <v>221</v>
      </c>
      <c r="I9" s="38" t="s">
        <v>215</v>
      </c>
      <c r="J9" s="87" t="s">
        <v>195</v>
      </c>
      <c r="K9" s="38" t="s">
        <v>216</v>
      </c>
      <c r="L9" s="38" t="s">
        <v>217</v>
      </c>
      <c r="M9" s="38" t="s">
        <v>218</v>
      </c>
      <c r="N9" s="1"/>
      <c r="O9" s="38" t="s">
        <v>221</v>
      </c>
      <c r="P9" s="38" t="s">
        <v>215</v>
      </c>
      <c r="Q9" s="87" t="s">
        <v>195</v>
      </c>
      <c r="R9" s="38" t="s">
        <v>216</v>
      </c>
      <c r="S9" s="38" t="s">
        <v>217</v>
      </c>
      <c r="T9" s="38" t="s">
        <v>218</v>
      </c>
      <c r="U9" s="36"/>
      <c r="V9" s="38" t="s">
        <v>221</v>
      </c>
      <c r="W9" s="38" t="s">
        <v>215</v>
      </c>
      <c r="X9" s="87" t="s">
        <v>195</v>
      </c>
      <c r="Y9" s="38" t="s">
        <v>216</v>
      </c>
      <c r="Z9" s="38" t="s">
        <v>217</v>
      </c>
      <c r="AA9" s="38" t="s">
        <v>218</v>
      </c>
      <c r="AB9" s="34"/>
      <c r="AC9" s="38" t="s">
        <v>221</v>
      </c>
      <c r="AD9" s="38" t="s">
        <v>215</v>
      </c>
      <c r="AE9" s="87" t="s">
        <v>195</v>
      </c>
      <c r="AF9" s="38" t="s">
        <v>216</v>
      </c>
      <c r="AG9" s="38" t="s">
        <v>217</v>
      </c>
      <c r="AH9" s="38" t="s">
        <v>218</v>
      </c>
      <c r="AI9" s="34"/>
      <c r="AJ9" s="38" t="s">
        <v>221</v>
      </c>
      <c r="AK9" s="38" t="s">
        <v>215</v>
      </c>
      <c r="AL9" s="87" t="s">
        <v>195</v>
      </c>
      <c r="AM9" s="38" t="s">
        <v>216</v>
      </c>
      <c r="AN9" s="38" t="s">
        <v>217</v>
      </c>
      <c r="AO9" s="38" t="s">
        <v>218</v>
      </c>
    </row>
    <row r="10" spans="1:41" ht="14.25" customHeight="1">
      <c r="A10" s="33" t="s">
        <v>222</v>
      </c>
      <c r="B10" s="39">
        <v>479</v>
      </c>
      <c r="C10" s="40">
        <f t="shared" ref="C10:C16" si="6">B10/$I$2</f>
        <v>4.6464254534872443E-3</v>
      </c>
      <c r="D10" s="39">
        <v>479</v>
      </c>
      <c r="E10" s="35">
        <v>0</v>
      </c>
      <c r="F10" s="86">
        <v>1172.6500000000001</v>
      </c>
      <c r="G10" s="33"/>
      <c r="H10" s="33" t="s">
        <v>222</v>
      </c>
      <c r="I10" s="35">
        <v>438</v>
      </c>
      <c r="J10" s="40">
        <f t="shared" ref="J10:J16" si="7">I10/$I$2</f>
        <v>4.2487147152973134E-3</v>
      </c>
      <c r="K10" s="35">
        <v>438</v>
      </c>
      <c r="L10" s="35">
        <v>0</v>
      </c>
      <c r="M10" s="43">
        <v>1057.0899999999999</v>
      </c>
      <c r="O10" s="33" t="s">
        <v>222</v>
      </c>
      <c r="P10" s="35">
        <v>376</v>
      </c>
      <c r="Q10" s="40">
        <f t="shared" ref="Q10:Q16" si="8">P10/$P$2</f>
        <v>3.7307509128433084E-3</v>
      </c>
      <c r="R10" s="35">
        <v>376</v>
      </c>
      <c r="S10" s="35">
        <v>0</v>
      </c>
      <c r="T10" s="43">
        <v>1010.68</v>
      </c>
      <c r="U10" s="36"/>
      <c r="V10" s="33" t="s">
        <v>222</v>
      </c>
      <c r="W10" s="35">
        <v>450</v>
      </c>
      <c r="X10" s="40">
        <f t="shared" ref="X10:X16" si="9">W10/$W$2</f>
        <v>4.4069257286117203E-3</v>
      </c>
      <c r="Y10" s="35">
        <v>450</v>
      </c>
      <c r="Z10" s="35">
        <v>0</v>
      </c>
      <c r="AA10" s="43">
        <v>938.52</v>
      </c>
      <c r="AB10" s="34"/>
      <c r="AC10" s="33" t="s">
        <v>222</v>
      </c>
      <c r="AD10" s="35">
        <v>573</v>
      </c>
      <c r="AE10" s="40">
        <f t="shared" ref="AE10:AE16" si="10">AD10/AD$2</f>
        <v>5.621560105563677E-3</v>
      </c>
      <c r="AF10" s="35">
        <v>573</v>
      </c>
      <c r="AG10" s="35">
        <v>0</v>
      </c>
      <c r="AH10" s="43">
        <v>932.38</v>
      </c>
      <c r="AI10" s="34"/>
      <c r="AJ10" s="33" t="s">
        <v>222</v>
      </c>
      <c r="AK10" s="35">
        <v>602</v>
      </c>
      <c r="AL10" s="40">
        <f t="shared" ref="AL10:AL16" si="11">AK10/AK$2</f>
        <v>6.0433272431585925E-3</v>
      </c>
      <c r="AM10" s="35">
        <v>602</v>
      </c>
      <c r="AN10" s="35">
        <v>0</v>
      </c>
      <c r="AO10" s="43">
        <v>952.88</v>
      </c>
    </row>
    <row r="11" spans="1:41" ht="14.25" customHeight="1">
      <c r="A11" s="33" t="s">
        <v>223</v>
      </c>
      <c r="B11" s="39">
        <v>19253</v>
      </c>
      <c r="C11" s="40">
        <f t="shared" si="6"/>
        <v>0.18675914249684741</v>
      </c>
      <c r="D11" s="39">
        <v>19201</v>
      </c>
      <c r="E11" s="39">
        <v>52</v>
      </c>
      <c r="F11" s="86">
        <v>1934.42</v>
      </c>
      <c r="G11" s="33"/>
      <c r="H11" s="33" t="s">
        <v>223</v>
      </c>
      <c r="I11" s="35">
        <v>16439</v>
      </c>
      <c r="J11" s="40">
        <f t="shared" si="7"/>
        <v>0.15946260549034824</v>
      </c>
      <c r="K11" s="35">
        <v>16400</v>
      </c>
      <c r="L11" s="35">
        <v>39</v>
      </c>
      <c r="M11" s="43">
        <v>1749.79</v>
      </c>
      <c r="O11" s="33" t="s">
        <v>223</v>
      </c>
      <c r="P11" s="35">
        <v>16345</v>
      </c>
      <c r="Q11" s="40">
        <f t="shared" si="8"/>
        <v>0.1621785204000635</v>
      </c>
      <c r="R11" s="35">
        <v>16301</v>
      </c>
      <c r="S11" s="35">
        <v>44</v>
      </c>
      <c r="T11" s="43">
        <v>1591.14</v>
      </c>
      <c r="U11" s="36"/>
      <c r="V11" s="33" t="s">
        <v>223</v>
      </c>
      <c r="W11" s="35">
        <v>17437</v>
      </c>
      <c r="X11" s="40">
        <f t="shared" si="9"/>
        <v>0.17076347539956127</v>
      </c>
      <c r="Y11" s="35">
        <v>17379</v>
      </c>
      <c r="Z11" s="35">
        <v>58</v>
      </c>
      <c r="AA11" s="43">
        <v>1587.96</v>
      </c>
      <c r="AB11" s="34"/>
      <c r="AC11" s="33" t="s">
        <v>223</v>
      </c>
      <c r="AD11" s="35">
        <v>17087</v>
      </c>
      <c r="AE11" s="40">
        <f t="shared" si="10"/>
        <v>0.16763629585299572</v>
      </c>
      <c r="AF11" s="35">
        <v>17080</v>
      </c>
      <c r="AG11" s="35">
        <v>7</v>
      </c>
      <c r="AH11" s="43">
        <v>1611.59</v>
      </c>
      <c r="AI11" s="34"/>
      <c r="AJ11" s="33" t="s">
        <v>223</v>
      </c>
      <c r="AK11" s="35">
        <v>16560</v>
      </c>
      <c r="AL11" s="40">
        <f t="shared" si="11"/>
        <v>0.16624169293472804</v>
      </c>
      <c r="AM11" s="35">
        <v>16471</v>
      </c>
      <c r="AN11" s="35">
        <v>89</v>
      </c>
      <c r="AO11" s="43">
        <v>1617.75</v>
      </c>
    </row>
    <row r="12" spans="1:41" ht="14.25" customHeight="1">
      <c r="A12" s="33" t="s">
        <v>173</v>
      </c>
      <c r="B12" s="39">
        <v>16791</v>
      </c>
      <c r="C12" s="40">
        <f t="shared" si="6"/>
        <v>0.16287709768163741</v>
      </c>
      <c r="D12" s="39">
        <v>16546</v>
      </c>
      <c r="E12" s="35">
        <v>245</v>
      </c>
      <c r="F12" s="86">
        <v>2531.67</v>
      </c>
      <c r="G12" s="33"/>
      <c r="H12" s="33" t="s">
        <v>173</v>
      </c>
      <c r="I12" s="35">
        <v>14606</v>
      </c>
      <c r="J12" s="40">
        <f t="shared" si="7"/>
        <v>0.14168202541468619</v>
      </c>
      <c r="K12" s="35">
        <v>14361</v>
      </c>
      <c r="L12" s="35">
        <v>245</v>
      </c>
      <c r="M12" s="43">
        <v>2305.5300000000002</v>
      </c>
      <c r="O12" s="33" t="s">
        <v>173</v>
      </c>
      <c r="P12" s="35">
        <v>14055</v>
      </c>
      <c r="Q12" s="40">
        <f t="shared" si="8"/>
        <v>0.13945665978726782</v>
      </c>
      <c r="R12" s="35">
        <v>13760</v>
      </c>
      <c r="S12" s="35">
        <v>295</v>
      </c>
      <c r="T12" s="43">
        <v>2148.98</v>
      </c>
      <c r="U12" s="36"/>
      <c r="V12" s="33" t="s">
        <v>173</v>
      </c>
      <c r="W12" s="35">
        <v>14261</v>
      </c>
      <c r="X12" s="40">
        <f t="shared" si="9"/>
        <v>0.13966037292384834</v>
      </c>
      <c r="Y12" s="35">
        <v>13908</v>
      </c>
      <c r="Z12" s="35">
        <v>353</v>
      </c>
      <c r="AA12" s="43">
        <v>2169.59</v>
      </c>
      <c r="AB12" s="34"/>
      <c r="AC12" s="33" t="s">
        <v>173</v>
      </c>
      <c r="AD12" s="35">
        <v>14312</v>
      </c>
      <c r="AE12" s="40">
        <f t="shared" si="10"/>
        <v>0.14041146288102502</v>
      </c>
      <c r="AF12" s="35">
        <v>13893</v>
      </c>
      <c r="AG12" s="35">
        <v>419</v>
      </c>
      <c r="AH12" s="43">
        <v>2204.7600000000002</v>
      </c>
      <c r="AI12" s="34"/>
      <c r="AJ12" s="33" t="s">
        <v>173</v>
      </c>
      <c r="AK12" s="35">
        <v>14658</v>
      </c>
      <c r="AL12" s="40">
        <f t="shared" si="11"/>
        <v>0.14714799124621036</v>
      </c>
      <c r="AM12" s="35">
        <v>14247</v>
      </c>
      <c r="AN12" s="35">
        <v>411</v>
      </c>
      <c r="AO12" s="43">
        <v>2263.88</v>
      </c>
    </row>
    <row r="13" spans="1:41" ht="14.25" customHeight="1">
      <c r="A13" s="33" t="s">
        <v>224</v>
      </c>
      <c r="B13" s="39">
        <v>31837</v>
      </c>
      <c r="C13" s="40">
        <f t="shared" si="6"/>
        <v>0.30882723833543507</v>
      </c>
      <c r="D13" s="39">
        <v>30301</v>
      </c>
      <c r="E13" s="39">
        <v>1536</v>
      </c>
      <c r="F13" s="86">
        <v>3329.99</v>
      </c>
      <c r="G13" s="33"/>
      <c r="H13" s="33" t="s">
        <v>224</v>
      </c>
      <c r="I13" s="35">
        <v>29628</v>
      </c>
      <c r="J13" s="40">
        <f t="shared" si="7"/>
        <v>0.28739935978271414</v>
      </c>
      <c r="K13" s="35">
        <v>28144</v>
      </c>
      <c r="L13" s="35">
        <v>1484</v>
      </c>
      <c r="M13" s="43">
        <v>3042.2</v>
      </c>
      <c r="O13" s="33" t="s">
        <v>224</v>
      </c>
      <c r="P13" s="35">
        <v>29946</v>
      </c>
      <c r="Q13" s="40">
        <f t="shared" si="8"/>
        <v>0.29713049690427051</v>
      </c>
      <c r="R13" s="35">
        <v>28440</v>
      </c>
      <c r="S13" s="35">
        <v>1506</v>
      </c>
      <c r="T13" s="43">
        <v>2953.6</v>
      </c>
      <c r="U13" s="36"/>
      <c r="V13" s="33" t="s">
        <v>224</v>
      </c>
      <c r="W13" s="35">
        <v>31009</v>
      </c>
      <c r="X13" s="40">
        <f t="shared" si="9"/>
        <v>0.30367635537449078</v>
      </c>
      <c r="Y13" s="35">
        <v>29457</v>
      </c>
      <c r="Z13" s="35">
        <v>1552</v>
      </c>
      <c r="AA13" s="43">
        <v>2909.57</v>
      </c>
      <c r="AB13" s="34"/>
      <c r="AC13" s="33" t="s">
        <v>224</v>
      </c>
      <c r="AD13" s="35">
        <v>31251</v>
      </c>
      <c r="AE13" s="40">
        <f t="shared" si="10"/>
        <v>0.30659576764218233</v>
      </c>
      <c r="AF13" s="35">
        <v>29709</v>
      </c>
      <c r="AG13" s="35">
        <v>1542</v>
      </c>
      <c r="AH13" s="43">
        <v>2907.01</v>
      </c>
      <c r="AI13" s="34"/>
      <c r="AJ13" s="33" t="s">
        <v>224</v>
      </c>
      <c r="AK13" s="35">
        <v>31039</v>
      </c>
      <c r="AL13" s="40">
        <f t="shared" si="11"/>
        <v>0.31159274800730818</v>
      </c>
      <c r="AM13" s="35">
        <v>29547</v>
      </c>
      <c r="AN13" s="35">
        <v>1492</v>
      </c>
      <c r="AO13" s="43">
        <v>2926.04</v>
      </c>
    </row>
    <row r="14" spans="1:41" ht="14.25" customHeight="1">
      <c r="A14" s="33" t="s">
        <v>225</v>
      </c>
      <c r="B14" s="39">
        <v>27510</v>
      </c>
      <c r="C14" s="40">
        <f t="shared" si="6"/>
        <v>0.26685420506353674</v>
      </c>
      <c r="D14" s="39">
        <v>25650</v>
      </c>
      <c r="E14" s="39">
        <v>1860</v>
      </c>
      <c r="F14" s="86">
        <v>3864.62</v>
      </c>
      <c r="G14" s="33"/>
      <c r="H14" s="33" t="s">
        <v>225</v>
      </c>
      <c r="I14" s="35">
        <v>24551</v>
      </c>
      <c r="J14" s="40">
        <f t="shared" si="7"/>
        <v>0.23815113008051217</v>
      </c>
      <c r="K14" s="35">
        <v>22790</v>
      </c>
      <c r="L14" s="35">
        <v>1761</v>
      </c>
      <c r="M14" s="43">
        <v>3542.37</v>
      </c>
      <c r="O14" s="33" t="s">
        <v>225</v>
      </c>
      <c r="P14" s="35">
        <v>23558</v>
      </c>
      <c r="Q14" s="40">
        <f t="shared" si="8"/>
        <v>0.2337474202254326</v>
      </c>
      <c r="R14" s="35">
        <v>21933</v>
      </c>
      <c r="S14" s="35">
        <v>1625</v>
      </c>
      <c r="T14" s="43">
        <v>3505.68</v>
      </c>
      <c r="U14" s="36"/>
      <c r="V14" s="33" t="s">
        <v>225</v>
      </c>
      <c r="W14" s="35">
        <v>22859</v>
      </c>
      <c r="X14" s="40">
        <f t="shared" si="9"/>
        <v>0.2238620338451896</v>
      </c>
      <c r="Y14" s="35">
        <v>21250</v>
      </c>
      <c r="Z14" s="35">
        <v>1609</v>
      </c>
      <c r="AA14" s="43">
        <v>3368.55</v>
      </c>
      <c r="AB14" s="34"/>
      <c r="AC14" s="33" t="s">
        <v>225</v>
      </c>
      <c r="AD14" s="35">
        <v>22601</v>
      </c>
      <c r="AE14" s="40">
        <f t="shared" si="10"/>
        <v>0.22173277477459802</v>
      </c>
      <c r="AF14" s="35">
        <v>21066</v>
      </c>
      <c r="AG14" s="35">
        <v>1535</v>
      </c>
      <c r="AH14" s="43">
        <v>3250.68</v>
      </c>
      <c r="AI14" s="34"/>
      <c r="AJ14" s="33" t="s">
        <v>225</v>
      </c>
      <c r="AK14" s="35">
        <v>21577</v>
      </c>
      <c r="AL14" s="40">
        <f t="shared" si="11"/>
        <v>0.21660609954424076</v>
      </c>
      <c r="AM14" s="35">
        <v>20148</v>
      </c>
      <c r="AN14" s="35">
        <v>1429</v>
      </c>
      <c r="AO14" s="43">
        <v>3306.09</v>
      </c>
    </row>
    <row r="15" spans="1:41" ht="14.25" customHeight="1">
      <c r="A15" s="33" t="s">
        <v>226</v>
      </c>
      <c r="B15" s="39">
        <v>15395</v>
      </c>
      <c r="C15" s="40">
        <f t="shared" si="6"/>
        <v>0.14933553205936562</v>
      </c>
      <c r="D15" s="39">
        <v>14295</v>
      </c>
      <c r="E15" s="39">
        <v>1100</v>
      </c>
      <c r="F15" s="86">
        <v>3766.11</v>
      </c>
      <c r="G15" s="33"/>
      <c r="H15" s="33" t="s">
        <v>226</v>
      </c>
      <c r="I15" s="35">
        <v>13567</v>
      </c>
      <c r="J15" s="40">
        <f t="shared" si="7"/>
        <v>0.13160345329323891</v>
      </c>
      <c r="K15" s="35">
        <v>12511</v>
      </c>
      <c r="L15" s="35">
        <v>1056</v>
      </c>
      <c r="M15" s="43">
        <v>3481.67</v>
      </c>
      <c r="O15" s="33" t="s">
        <v>226</v>
      </c>
      <c r="P15" s="35">
        <v>12908</v>
      </c>
      <c r="Q15" s="40">
        <f t="shared" si="8"/>
        <v>0.1280758850611208</v>
      </c>
      <c r="R15" s="35">
        <v>11915</v>
      </c>
      <c r="S15" s="35">
        <v>993</v>
      </c>
      <c r="T15" s="43">
        <v>3630.48</v>
      </c>
      <c r="U15" s="36"/>
      <c r="V15" s="33" t="s">
        <v>226</v>
      </c>
      <c r="W15" s="35">
        <v>12462</v>
      </c>
      <c r="X15" s="40">
        <f t="shared" si="9"/>
        <v>0.12204246317768724</v>
      </c>
      <c r="Y15" s="35">
        <v>11526</v>
      </c>
      <c r="Z15" s="35">
        <v>936</v>
      </c>
      <c r="AA15" s="43">
        <v>3446.24</v>
      </c>
      <c r="AB15" s="34"/>
      <c r="AC15" s="33" t="s">
        <v>226</v>
      </c>
      <c r="AD15" s="35">
        <v>12688</v>
      </c>
      <c r="AE15" s="40">
        <f t="shared" si="10"/>
        <v>0.12447880387328435</v>
      </c>
      <c r="AF15" s="35">
        <v>11776</v>
      </c>
      <c r="AG15" s="35">
        <v>912</v>
      </c>
      <c r="AH15" s="43">
        <v>3351.13</v>
      </c>
      <c r="AI15" s="34"/>
      <c r="AJ15" s="33" t="s">
        <v>226</v>
      </c>
      <c r="AK15" s="35">
        <v>11971</v>
      </c>
      <c r="AL15" s="40">
        <f t="shared" si="11"/>
        <v>0.12017387114261048</v>
      </c>
      <c r="AM15" s="35">
        <v>11102</v>
      </c>
      <c r="AN15" s="35">
        <v>869</v>
      </c>
      <c r="AO15" s="43">
        <v>3433.3</v>
      </c>
    </row>
    <row r="16" spans="1:41" ht="14.25" customHeight="1">
      <c r="A16" s="33" t="s">
        <v>227</v>
      </c>
      <c r="B16" s="39">
        <v>4655</v>
      </c>
      <c r="C16" s="40">
        <f t="shared" si="6"/>
        <v>4.5154719177417792E-2</v>
      </c>
      <c r="D16" s="39">
        <v>4382</v>
      </c>
      <c r="E16" s="39">
        <v>273</v>
      </c>
      <c r="F16" s="86">
        <v>3861.09</v>
      </c>
      <c r="G16" s="33"/>
      <c r="H16" s="33" t="s">
        <v>227</v>
      </c>
      <c r="I16" s="35">
        <v>3861</v>
      </c>
      <c r="J16" s="40">
        <f t="shared" si="7"/>
        <v>3.7452711223203025E-2</v>
      </c>
      <c r="K16" s="35">
        <v>3599</v>
      </c>
      <c r="L16" s="35">
        <v>262</v>
      </c>
      <c r="M16" s="43">
        <v>3615.78</v>
      </c>
      <c r="O16" s="33" t="s">
        <v>227</v>
      </c>
      <c r="P16" s="35">
        <v>3596</v>
      </c>
      <c r="Q16" s="40">
        <f t="shared" si="8"/>
        <v>3.5680266709001429E-2</v>
      </c>
      <c r="R16" s="35">
        <v>3334</v>
      </c>
      <c r="S16" s="35">
        <v>262</v>
      </c>
      <c r="T16" s="43">
        <v>3791.27</v>
      </c>
      <c r="U16" s="36"/>
      <c r="V16" s="33" t="s">
        <v>227</v>
      </c>
      <c r="W16" s="35">
        <v>3634</v>
      </c>
      <c r="X16" s="40">
        <f t="shared" si="9"/>
        <v>3.5588373550611091E-2</v>
      </c>
      <c r="Y16" s="35">
        <v>3395</v>
      </c>
      <c r="Z16" s="35">
        <v>239</v>
      </c>
      <c r="AA16" s="43">
        <v>3503.72</v>
      </c>
      <c r="AB16" s="34"/>
      <c r="AC16" s="33" t="s">
        <v>227</v>
      </c>
      <c r="AD16" s="35">
        <v>3417</v>
      </c>
      <c r="AE16" s="40">
        <f t="shared" si="10"/>
        <v>3.3523334870350932E-2</v>
      </c>
      <c r="AF16" s="35">
        <v>3193</v>
      </c>
      <c r="AG16" s="35">
        <v>224</v>
      </c>
      <c r="AH16" s="43">
        <v>3616.8</v>
      </c>
      <c r="AI16" s="34"/>
      <c r="AJ16" s="33" t="s">
        <v>227</v>
      </c>
      <c r="AK16" s="35">
        <v>3207</v>
      </c>
      <c r="AL16" s="40">
        <f t="shared" si="11"/>
        <v>3.219426988174353E-2</v>
      </c>
      <c r="AM16" s="35">
        <v>3014</v>
      </c>
      <c r="AN16" s="35">
        <v>193</v>
      </c>
      <c r="AO16" s="43">
        <v>3688.19</v>
      </c>
    </row>
    <row r="17" spans="1:41" ht="14.25" customHeight="1">
      <c r="U17" s="36"/>
      <c r="AB17" s="34"/>
      <c r="AI17" s="34"/>
    </row>
    <row r="18" spans="1:41" ht="14.25" customHeight="1">
      <c r="A18" s="38" t="s">
        <v>228</v>
      </c>
      <c r="B18" s="38" t="s">
        <v>215</v>
      </c>
      <c r="C18" s="87" t="s">
        <v>195</v>
      </c>
      <c r="D18" s="38" t="s">
        <v>216</v>
      </c>
      <c r="E18" s="38" t="s">
        <v>217</v>
      </c>
      <c r="F18" s="38" t="s">
        <v>218</v>
      </c>
      <c r="G18" s="1"/>
      <c r="H18" s="38" t="s">
        <v>228</v>
      </c>
      <c r="I18" s="38" t="s">
        <v>215</v>
      </c>
      <c r="J18" s="87" t="s">
        <v>195</v>
      </c>
      <c r="K18" s="38" t="s">
        <v>216</v>
      </c>
      <c r="L18" s="38" t="s">
        <v>217</v>
      </c>
      <c r="M18" s="38" t="s">
        <v>218</v>
      </c>
      <c r="N18" s="1"/>
      <c r="O18" s="38" t="s">
        <v>228</v>
      </c>
      <c r="P18" s="38" t="s">
        <v>215</v>
      </c>
      <c r="Q18" s="87" t="s">
        <v>195</v>
      </c>
      <c r="R18" s="38" t="s">
        <v>216</v>
      </c>
      <c r="S18" s="38" t="s">
        <v>217</v>
      </c>
      <c r="T18" s="38" t="s">
        <v>218</v>
      </c>
      <c r="U18" s="36"/>
      <c r="V18" s="38" t="s">
        <v>228</v>
      </c>
      <c r="W18" s="38" t="s">
        <v>215</v>
      </c>
      <c r="X18" s="87" t="s">
        <v>195</v>
      </c>
      <c r="Y18" s="38" t="s">
        <v>216</v>
      </c>
      <c r="Z18" s="38" t="s">
        <v>217</v>
      </c>
      <c r="AA18" s="38" t="s">
        <v>218</v>
      </c>
      <c r="AB18" s="34"/>
      <c r="AC18" s="38" t="s">
        <v>228</v>
      </c>
      <c r="AD18" s="38" t="s">
        <v>215</v>
      </c>
      <c r="AE18" s="87" t="s">
        <v>195</v>
      </c>
      <c r="AF18" s="38" t="s">
        <v>216</v>
      </c>
      <c r="AG18" s="38" t="s">
        <v>217</v>
      </c>
      <c r="AH18" s="38" t="s">
        <v>218</v>
      </c>
      <c r="AI18" s="34"/>
      <c r="AJ18" s="38" t="s">
        <v>228</v>
      </c>
      <c r="AK18" s="38" t="s">
        <v>215</v>
      </c>
      <c r="AL18" s="87" t="s">
        <v>195</v>
      </c>
      <c r="AM18" s="38" t="s">
        <v>216</v>
      </c>
      <c r="AN18" s="38" t="s">
        <v>217</v>
      </c>
      <c r="AO18" s="38" t="s">
        <v>218</v>
      </c>
    </row>
    <row r="19" spans="1:41" ht="14.25" customHeight="1">
      <c r="A19" s="33" t="s">
        <v>229</v>
      </c>
      <c r="B19" s="39">
        <v>273</v>
      </c>
      <c r="C19" s="40">
        <f t="shared" ref="C19:C25" si="12">B19/$I$2</f>
        <v>2.648171500630517E-3</v>
      </c>
      <c r="D19" s="39">
        <v>273</v>
      </c>
      <c r="E19" s="35">
        <v>0</v>
      </c>
      <c r="F19" s="86">
        <v>2325.9499999999998</v>
      </c>
      <c r="G19" s="33"/>
      <c r="H19" s="33" t="s">
        <v>229</v>
      </c>
      <c r="I19" s="35">
        <v>170</v>
      </c>
      <c r="J19" s="40">
        <f t="shared" ref="J19:J25" si="13">I19/$I$2</f>
        <v>1.6490445242021534E-3</v>
      </c>
      <c r="K19" s="35">
        <v>170</v>
      </c>
      <c r="L19" s="35">
        <v>0</v>
      </c>
      <c r="M19" s="43">
        <v>2068.7399999999998</v>
      </c>
      <c r="O19" s="33" t="s">
        <v>229</v>
      </c>
      <c r="P19" s="35">
        <v>156</v>
      </c>
      <c r="Q19" s="40">
        <f t="shared" ref="Q19:Q25" si="14">P19/$P$2</f>
        <v>1.5478647404349897E-3</v>
      </c>
      <c r="R19" s="35">
        <v>156</v>
      </c>
      <c r="S19" s="35">
        <v>0</v>
      </c>
      <c r="T19" s="43">
        <v>1783.6</v>
      </c>
      <c r="U19" s="36"/>
      <c r="V19" s="33" t="s">
        <v>229</v>
      </c>
      <c r="W19" s="35">
        <v>154</v>
      </c>
      <c r="X19" s="40">
        <f t="shared" ref="X19:X25" si="15">W19/$W$2</f>
        <v>1.5081479160137887E-3</v>
      </c>
      <c r="Y19" s="35">
        <v>154</v>
      </c>
      <c r="Z19" s="35">
        <v>0</v>
      </c>
      <c r="AA19" s="43">
        <v>1738.56</v>
      </c>
      <c r="AB19" s="34"/>
      <c r="AC19" s="33" t="s">
        <v>229</v>
      </c>
      <c r="AD19" s="35">
        <v>130</v>
      </c>
      <c r="AE19" s="40">
        <f t="shared" ref="AE19:AE25" si="16">AD19/AD$2</f>
        <v>1.275397580668897E-3</v>
      </c>
      <c r="AF19" s="35">
        <v>130</v>
      </c>
      <c r="AG19" s="35">
        <v>0</v>
      </c>
      <c r="AH19" s="43">
        <v>1610.08</v>
      </c>
      <c r="AI19" s="34"/>
      <c r="AJ19" s="33" t="s">
        <v>229</v>
      </c>
      <c r="AK19" s="35">
        <v>122</v>
      </c>
      <c r="AL19" s="40">
        <f t="shared" ref="AL19:AL25" si="17">AK19/AK$2</f>
        <v>1.2247274479490835E-3</v>
      </c>
      <c r="AM19" s="35">
        <v>122</v>
      </c>
      <c r="AN19" s="35"/>
      <c r="AO19" s="43">
        <v>1591.94</v>
      </c>
    </row>
    <row r="20" spans="1:41" ht="14.25" customHeight="1">
      <c r="A20" s="33" t="s">
        <v>230</v>
      </c>
      <c r="B20" s="39">
        <v>5733</v>
      </c>
      <c r="C20" s="40">
        <f t="shared" si="12"/>
        <v>5.5611601513240856E-2</v>
      </c>
      <c r="D20" s="39">
        <v>5705</v>
      </c>
      <c r="E20" s="39">
        <v>28</v>
      </c>
      <c r="F20" s="86">
        <v>2227.4499999999998</v>
      </c>
      <c r="G20" s="33"/>
      <c r="H20" s="33" t="s">
        <v>230</v>
      </c>
      <c r="I20" s="35">
        <v>5281</v>
      </c>
      <c r="J20" s="40">
        <f t="shared" si="13"/>
        <v>5.1227083131244543E-2</v>
      </c>
      <c r="K20" s="35">
        <v>5248</v>
      </c>
      <c r="L20" s="35">
        <v>33</v>
      </c>
      <c r="M20" s="43">
        <v>1981.09</v>
      </c>
      <c r="O20" s="33" t="s">
        <v>230</v>
      </c>
      <c r="P20" s="35">
        <v>5574</v>
      </c>
      <c r="Q20" s="40">
        <f t="shared" si="14"/>
        <v>5.5306397840927134E-2</v>
      </c>
      <c r="R20" s="35">
        <v>5536</v>
      </c>
      <c r="S20" s="35">
        <v>38</v>
      </c>
      <c r="T20" s="43">
        <v>1925.74</v>
      </c>
      <c r="U20" s="36"/>
      <c r="V20" s="33" t="s">
        <v>230</v>
      </c>
      <c r="W20" s="35">
        <v>5716</v>
      </c>
      <c r="X20" s="40">
        <f t="shared" si="15"/>
        <v>5.5977749921654656E-2</v>
      </c>
      <c r="Y20" s="35">
        <v>5674</v>
      </c>
      <c r="Z20" s="35">
        <v>42</v>
      </c>
      <c r="AA20" s="43">
        <v>1908.57</v>
      </c>
      <c r="AB20" s="34"/>
      <c r="AC20" s="33" t="s">
        <v>230</v>
      </c>
      <c r="AD20" s="35">
        <v>6342</v>
      </c>
      <c r="AE20" s="40">
        <f t="shared" si="16"/>
        <v>6.2219780435401113E-2</v>
      </c>
      <c r="AF20" s="35">
        <v>6295</v>
      </c>
      <c r="AG20" s="35">
        <v>47</v>
      </c>
      <c r="AH20" s="43">
        <v>1895.49</v>
      </c>
      <c r="AI20" s="34"/>
      <c r="AJ20" s="33" t="s">
        <v>230</v>
      </c>
      <c r="AK20" s="35">
        <v>6842</v>
      </c>
      <c r="AL20" s="40">
        <f t="shared" si="17"/>
        <v>6.8685124580882204E-2</v>
      </c>
      <c r="AM20" s="35">
        <v>6783</v>
      </c>
      <c r="AN20" s="35">
        <v>59</v>
      </c>
      <c r="AO20" s="43">
        <v>1886.94</v>
      </c>
    </row>
    <row r="21" spans="1:41" ht="14.25" customHeight="1">
      <c r="A21" s="33" t="s">
        <v>231</v>
      </c>
      <c r="B21" s="39">
        <v>5749</v>
      </c>
      <c r="C21" s="40">
        <f t="shared" si="12"/>
        <v>5.5766805703754002E-2</v>
      </c>
      <c r="D21" s="39">
        <v>5573</v>
      </c>
      <c r="E21" s="39">
        <v>176</v>
      </c>
      <c r="F21" s="86">
        <v>2505.62</v>
      </c>
      <c r="G21" s="33"/>
      <c r="H21" s="33" t="s">
        <v>231</v>
      </c>
      <c r="I21" s="35">
        <v>5279</v>
      </c>
      <c r="J21" s="40">
        <f t="shared" si="13"/>
        <v>5.1207682607430402E-2</v>
      </c>
      <c r="K21" s="35">
        <v>5130</v>
      </c>
      <c r="L21" s="35">
        <v>149</v>
      </c>
      <c r="M21" s="43">
        <v>2207.59</v>
      </c>
      <c r="O21" s="33" t="s">
        <v>231</v>
      </c>
      <c r="P21" s="35">
        <v>5511</v>
      </c>
      <c r="Q21" s="40">
        <f t="shared" si="14"/>
        <v>5.4681298618828388E-2</v>
      </c>
      <c r="R21" s="35">
        <v>5367</v>
      </c>
      <c r="S21" s="35">
        <v>144</v>
      </c>
      <c r="T21" s="43">
        <v>2080.7600000000002</v>
      </c>
      <c r="U21" s="36"/>
      <c r="V21" s="33" t="s">
        <v>231</v>
      </c>
      <c r="W21" s="35">
        <v>5728</v>
      </c>
      <c r="X21" s="40">
        <f t="shared" si="15"/>
        <v>5.6095267941084298E-2</v>
      </c>
      <c r="Y21" s="35">
        <v>5586</v>
      </c>
      <c r="Z21" s="35">
        <v>142</v>
      </c>
      <c r="AA21" s="43">
        <v>2057.08</v>
      </c>
      <c r="AB21" s="34"/>
      <c r="AC21" s="33" t="s">
        <v>231</v>
      </c>
      <c r="AD21" s="35">
        <v>6062</v>
      </c>
      <c r="AE21" s="40">
        <f t="shared" si="16"/>
        <v>5.9472770261652722E-2</v>
      </c>
      <c r="AF21" s="35">
        <v>5912</v>
      </c>
      <c r="AG21" s="35">
        <v>150</v>
      </c>
      <c r="AH21" s="43">
        <v>2024.1</v>
      </c>
      <c r="AI21" s="34"/>
      <c r="AJ21" s="33" t="s">
        <v>231</v>
      </c>
      <c r="AK21" s="35">
        <v>6338</v>
      </c>
      <c r="AL21" s="40">
        <f t="shared" si="17"/>
        <v>6.3625594795912219E-2</v>
      </c>
      <c r="AM21" s="35">
        <v>6233</v>
      </c>
      <c r="AN21" s="35">
        <v>105</v>
      </c>
      <c r="AO21" s="43">
        <v>2051.35</v>
      </c>
    </row>
    <row r="22" spans="1:41" ht="14.25" customHeight="1">
      <c r="A22" s="33" t="s">
        <v>232</v>
      </c>
      <c r="B22" s="39">
        <v>4827</v>
      </c>
      <c r="C22" s="40">
        <f t="shared" si="12"/>
        <v>4.6823164225434089E-2</v>
      </c>
      <c r="D22" s="39">
        <v>4817</v>
      </c>
      <c r="E22" s="39">
        <v>10</v>
      </c>
      <c r="F22" s="86">
        <v>2248.9699999999998</v>
      </c>
      <c r="G22" s="33"/>
      <c r="H22" s="33" t="s">
        <v>232</v>
      </c>
      <c r="I22" s="35">
        <v>4441</v>
      </c>
      <c r="J22" s="40">
        <f t="shared" si="13"/>
        <v>4.3078863129304493E-2</v>
      </c>
      <c r="K22" s="35">
        <v>4429</v>
      </c>
      <c r="L22" s="35">
        <v>12</v>
      </c>
      <c r="M22" s="43">
        <v>2031.02</v>
      </c>
      <c r="O22" s="33" t="s">
        <v>232</v>
      </c>
      <c r="P22" s="35">
        <v>4632</v>
      </c>
      <c r="Q22" s="40">
        <f t="shared" si="14"/>
        <v>4.5959676139069691E-2</v>
      </c>
      <c r="R22" s="35">
        <v>4618</v>
      </c>
      <c r="S22" s="35">
        <v>14</v>
      </c>
      <c r="T22" s="43">
        <v>1875.93</v>
      </c>
      <c r="U22" s="36"/>
      <c r="V22" s="33" t="s">
        <v>232</v>
      </c>
      <c r="W22" s="35">
        <v>4870</v>
      </c>
      <c r="X22" s="40">
        <f t="shared" si="15"/>
        <v>4.769272955186462E-2</v>
      </c>
      <c r="Y22" s="35">
        <v>4856</v>
      </c>
      <c r="Z22" s="35">
        <v>14</v>
      </c>
      <c r="AA22" s="43">
        <v>1837.43</v>
      </c>
      <c r="AB22" s="34"/>
      <c r="AC22" s="33" t="s">
        <v>232</v>
      </c>
      <c r="AD22" s="35">
        <v>4990</v>
      </c>
      <c r="AE22" s="40">
        <f t="shared" si="16"/>
        <v>4.8955645596444587E-2</v>
      </c>
      <c r="AF22" s="35">
        <v>4977</v>
      </c>
      <c r="AG22" s="35">
        <v>13</v>
      </c>
      <c r="AH22" s="43">
        <v>1817.53</v>
      </c>
      <c r="AI22" s="34"/>
      <c r="AJ22" s="33" t="s">
        <v>232</v>
      </c>
      <c r="AK22" s="35">
        <v>5250</v>
      </c>
      <c r="AL22" s="40">
        <f t="shared" si="17"/>
        <v>5.2703435260104001E-2</v>
      </c>
      <c r="AM22" s="35">
        <v>5234</v>
      </c>
      <c r="AN22" s="35">
        <v>16</v>
      </c>
      <c r="AO22" s="43">
        <v>1863.31</v>
      </c>
    </row>
    <row r="23" spans="1:41" ht="14.25" customHeight="1">
      <c r="A23" s="33" t="s">
        <v>233</v>
      </c>
      <c r="B23" s="39">
        <v>77009</v>
      </c>
      <c r="C23" s="40">
        <f t="shared" si="12"/>
        <v>0.74700746920166849</v>
      </c>
      <c r="D23" s="39">
        <v>75168</v>
      </c>
      <c r="E23" s="39">
        <v>1841</v>
      </c>
      <c r="F23" s="86">
        <v>2584.7600000000002</v>
      </c>
      <c r="G23" s="33"/>
      <c r="H23" s="33" t="s">
        <v>233</v>
      </c>
      <c r="I23" s="35">
        <v>67073</v>
      </c>
      <c r="J23" s="40">
        <f t="shared" si="13"/>
        <v>0.65062566689300616</v>
      </c>
      <c r="K23" s="35">
        <v>65318</v>
      </c>
      <c r="L23" s="35">
        <v>1755</v>
      </c>
      <c r="M23" s="43">
        <v>2375.94</v>
      </c>
      <c r="O23" s="33" t="s">
        <v>233</v>
      </c>
      <c r="P23" s="35">
        <v>64939</v>
      </c>
      <c r="Q23" s="40">
        <f t="shared" si="14"/>
        <v>0.64433838704556279</v>
      </c>
      <c r="R23" s="35">
        <v>63134</v>
      </c>
      <c r="S23" s="35">
        <v>1805</v>
      </c>
      <c r="T23" s="43">
        <v>2230.2600000000002</v>
      </c>
      <c r="U23" s="36"/>
      <c r="V23" s="33" t="s">
        <v>233</v>
      </c>
      <c r="W23" s="35">
        <v>65129</v>
      </c>
      <c r="X23" s="40">
        <f t="shared" si="15"/>
        <v>0.63781925728611721</v>
      </c>
      <c r="Y23" s="35">
        <v>63311</v>
      </c>
      <c r="Z23" s="35">
        <v>1818</v>
      </c>
      <c r="AA23" s="43">
        <v>2185.29</v>
      </c>
      <c r="AB23" s="34"/>
      <c r="AC23" s="33" t="s">
        <v>233</v>
      </c>
      <c r="AD23" s="35">
        <v>62703</v>
      </c>
      <c r="AE23" s="40">
        <f t="shared" si="16"/>
        <v>0.61516349615909116</v>
      </c>
      <c r="AF23" s="35">
        <v>60993</v>
      </c>
      <c r="AG23" s="35">
        <v>1710</v>
      </c>
      <c r="AH23" s="43">
        <v>2197.4899999999998</v>
      </c>
      <c r="AI23" s="34"/>
      <c r="AJ23" s="33" t="s">
        <v>233</v>
      </c>
      <c r="AK23" s="35">
        <v>61848</v>
      </c>
      <c r="AL23" s="40">
        <f t="shared" si="17"/>
        <v>0.62087658361274523</v>
      </c>
      <c r="AM23" s="35">
        <v>60229</v>
      </c>
      <c r="AN23" s="35">
        <v>1619</v>
      </c>
      <c r="AO23" s="43">
        <v>2243.98</v>
      </c>
    </row>
    <row r="24" spans="1:41" ht="14.25" customHeight="1">
      <c r="A24" s="33" t="s">
        <v>234</v>
      </c>
      <c r="B24" s="39">
        <v>4143</v>
      </c>
      <c r="C24" s="40">
        <f t="shared" si="12"/>
        <v>4.0188185080997189E-2</v>
      </c>
      <c r="D24" s="39">
        <v>4138</v>
      </c>
      <c r="E24" s="39">
        <v>5</v>
      </c>
      <c r="F24" s="86">
        <v>3236.1</v>
      </c>
      <c r="G24" s="33"/>
      <c r="H24" s="33" t="s">
        <v>234</v>
      </c>
      <c r="I24" s="35">
        <v>3549</v>
      </c>
      <c r="J24" s="40">
        <f t="shared" si="13"/>
        <v>3.4426229508196723E-2</v>
      </c>
      <c r="K24" s="35">
        <v>3535</v>
      </c>
      <c r="L24" s="35">
        <v>14</v>
      </c>
      <c r="M24" s="43">
        <v>3070.36</v>
      </c>
      <c r="O24" s="33" t="s">
        <v>234</v>
      </c>
      <c r="P24" s="35">
        <v>3401</v>
      </c>
      <c r="Q24" s="40">
        <f t="shared" si="14"/>
        <v>3.3745435783457692E-2</v>
      </c>
      <c r="R24" s="35">
        <v>3393</v>
      </c>
      <c r="S24" s="35">
        <v>8</v>
      </c>
      <c r="T24" s="43">
        <v>2891.68</v>
      </c>
      <c r="U24" s="36"/>
      <c r="V24" s="33" t="s">
        <v>234</v>
      </c>
      <c r="W24" s="35">
        <v>3445</v>
      </c>
      <c r="X24" s="40">
        <f t="shared" si="15"/>
        <v>3.3737464744594173E-2</v>
      </c>
      <c r="Y24" s="35">
        <v>3440</v>
      </c>
      <c r="Z24" s="35">
        <v>5</v>
      </c>
      <c r="AA24" s="43">
        <v>2893.94</v>
      </c>
      <c r="AB24" s="34"/>
      <c r="AC24" s="33" t="s">
        <v>234</v>
      </c>
      <c r="AD24" s="35">
        <v>3325</v>
      </c>
      <c r="AE24" s="40">
        <f t="shared" si="16"/>
        <v>3.2620745813262172E-2</v>
      </c>
      <c r="AF24" s="35">
        <v>3276</v>
      </c>
      <c r="AG24" s="35">
        <v>49</v>
      </c>
      <c r="AH24" s="43">
        <v>2904.21</v>
      </c>
      <c r="AI24" s="34"/>
      <c r="AJ24" s="33" t="s">
        <v>234</v>
      </c>
      <c r="AK24" s="35">
        <v>3172</v>
      </c>
      <c r="AL24" s="40">
        <f t="shared" si="17"/>
        <v>3.1842913646676171E-2</v>
      </c>
      <c r="AM24" s="35">
        <v>3146</v>
      </c>
      <c r="AN24" s="35">
        <v>26</v>
      </c>
      <c r="AO24" s="43">
        <v>2984.87</v>
      </c>
    </row>
    <row r="25" spans="1:41" ht="14.25" customHeight="1">
      <c r="A25" s="33" t="s">
        <v>235</v>
      </c>
      <c r="B25" s="39">
        <v>18186</v>
      </c>
      <c r="C25" s="40">
        <f t="shared" si="12"/>
        <v>0.17640896304200213</v>
      </c>
      <c r="D25" s="39">
        <v>15180</v>
      </c>
      <c r="E25" s="39">
        <v>3006</v>
      </c>
      <c r="F25" s="86">
        <v>6255.08</v>
      </c>
      <c r="G25" s="33"/>
      <c r="H25" s="33" t="s">
        <v>235</v>
      </c>
      <c r="I25" s="35">
        <v>17297</v>
      </c>
      <c r="J25" s="40">
        <f t="shared" si="13"/>
        <v>0.16778543020661557</v>
      </c>
      <c r="K25" s="35">
        <v>14413</v>
      </c>
      <c r="L25" s="35">
        <v>2884</v>
      </c>
      <c r="M25" s="43">
        <v>5615.26</v>
      </c>
      <c r="O25" s="33" t="s">
        <v>235</v>
      </c>
      <c r="P25" s="35">
        <v>16571</v>
      </c>
      <c r="Q25" s="40">
        <f t="shared" si="14"/>
        <v>0.16442093983171932</v>
      </c>
      <c r="R25" s="35">
        <v>13855</v>
      </c>
      <c r="S25" s="35">
        <v>2716</v>
      </c>
      <c r="T25" s="43">
        <v>5934.57</v>
      </c>
      <c r="U25" s="36"/>
      <c r="V25" s="33" t="s">
        <v>235</v>
      </c>
      <c r="W25" s="35">
        <v>17070</v>
      </c>
      <c r="X25" s="40">
        <f t="shared" si="15"/>
        <v>0.16716938263867126</v>
      </c>
      <c r="Y25" s="35">
        <v>14344</v>
      </c>
      <c r="Z25" s="35">
        <v>2726</v>
      </c>
      <c r="AA25" s="43">
        <v>5666.67</v>
      </c>
      <c r="AB25" s="34"/>
      <c r="AC25" s="33" t="s">
        <v>235</v>
      </c>
      <c r="AD25" s="35">
        <v>18377</v>
      </c>
      <c r="AE25" s="40">
        <f t="shared" si="16"/>
        <v>0.18029216415347937</v>
      </c>
      <c r="AF25" s="35">
        <v>15634</v>
      </c>
      <c r="AG25" s="35">
        <v>2743</v>
      </c>
      <c r="AH25" s="43">
        <v>5229.68</v>
      </c>
      <c r="AI25" s="34"/>
      <c r="AJ25" s="33" t="s">
        <v>235</v>
      </c>
      <c r="AK25" s="35">
        <v>16042</v>
      </c>
      <c r="AL25" s="40">
        <f t="shared" si="17"/>
        <v>0.16104162065573113</v>
      </c>
      <c r="AM25" s="35">
        <v>13384</v>
      </c>
      <c r="AN25" s="35">
        <v>2658</v>
      </c>
      <c r="AO25" s="43">
        <v>5578.57</v>
      </c>
    </row>
    <row r="26" spans="1:41" ht="14.25" customHeight="1"/>
    <row r="27" spans="1:41" ht="14.25" customHeight="1">
      <c r="A27" s="1" t="s">
        <v>236</v>
      </c>
      <c r="B27" s="35"/>
      <c r="D27" s="35"/>
      <c r="G27" s="1"/>
      <c r="H27" s="1" t="s">
        <v>236</v>
      </c>
      <c r="I27" s="35"/>
      <c r="K27" s="35"/>
      <c r="N27" s="1"/>
      <c r="O27" s="1" t="s">
        <v>236</v>
      </c>
      <c r="P27" s="35"/>
      <c r="R27" s="35"/>
      <c r="V27" s="1" t="s">
        <v>236</v>
      </c>
      <c r="W27" s="35"/>
      <c r="Y27" s="35"/>
    </row>
    <row r="28" spans="1:41" ht="14.25" customHeight="1">
      <c r="A28" s="33" t="s">
        <v>237</v>
      </c>
      <c r="B28" s="32">
        <v>0.16500000000000001</v>
      </c>
      <c r="C28" s="35"/>
      <c r="D28" s="35"/>
      <c r="G28" s="33"/>
      <c r="H28" s="33" t="s">
        <v>237</v>
      </c>
      <c r="I28" s="32">
        <v>0.16500000000000001</v>
      </c>
      <c r="J28" s="35"/>
      <c r="K28" s="35"/>
      <c r="O28" s="33" t="s">
        <v>237</v>
      </c>
      <c r="P28" s="32">
        <v>0.16500000000000001</v>
      </c>
      <c r="Q28" s="35"/>
      <c r="R28" s="35"/>
      <c r="V28" s="33" t="s">
        <v>237</v>
      </c>
      <c r="W28" s="32">
        <v>0.16500000000000001</v>
      </c>
      <c r="X28" s="35"/>
      <c r="Y28" s="35"/>
    </row>
    <row r="29" spans="1:41" ht="14.25" customHeight="1">
      <c r="A29" s="33" t="s">
        <v>238</v>
      </c>
      <c r="B29" s="32">
        <v>7.9000000000000001E-2</v>
      </c>
      <c r="C29" s="35"/>
      <c r="D29" s="35"/>
      <c r="G29" s="33"/>
      <c r="H29" s="33" t="s">
        <v>238</v>
      </c>
      <c r="I29" s="32">
        <v>7.9000000000000001E-2</v>
      </c>
      <c r="J29" s="35"/>
      <c r="K29" s="35"/>
      <c r="O29" s="33" t="s">
        <v>238</v>
      </c>
      <c r="P29" s="32">
        <v>7.9000000000000001E-2</v>
      </c>
      <c r="Q29" s="35"/>
      <c r="R29" s="35"/>
      <c r="V29" s="33" t="s">
        <v>238</v>
      </c>
      <c r="W29" s="32">
        <v>7.9000000000000001E-2</v>
      </c>
      <c r="X29" s="35"/>
      <c r="Y29" s="35"/>
      <c r="AC29" s="34"/>
    </row>
    <row r="30" spans="1:41" ht="14.25" customHeight="1">
      <c r="A30" s="33" t="s">
        <v>239</v>
      </c>
      <c r="B30" s="32">
        <v>6.4000000000000001E-2</v>
      </c>
      <c r="C30" s="35"/>
      <c r="D30" s="35"/>
      <c r="G30" s="33"/>
      <c r="H30" s="33" t="s">
        <v>239</v>
      </c>
      <c r="I30" s="32">
        <v>6.4000000000000001E-2</v>
      </c>
      <c r="J30" s="35"/>
      <c r="K30" s="35"/>
      <c r="O30" s="33" t="s">
        <v>239</v>
      </c>
      <c r="P30" s="32">
        <v>6.4000000000000001E-2</v>
      </c>
      <c r="Q30" s="35"/>
      <c r="R30" s="35"/>
      <c r="V30" s="33" t="s">
        <v>239</v>
      </c>
      <c r="W30" s="32">
        <v>6.4000000000000001E-2</v>
      </c>
      <c r="X30" s="35"/>
      <c r="Y30" s="35"/>
      <c r="AC30" s="34"/>
      <c r="AJ30" t="s">
        <v>328</v>
      </c>
      <c r="AK30" s="33" t="s">
        <v>246</v>
      </c>
    </row>
    <row r="31" spans="1:41" ht="14.25" customHeight="1">
      <c r="A31" s="33" t="s">
        <v>240</v>
      </c>
      <c r="B31" s="32">
        <v>6.4000000000000001E-2</v>
      </c>
      <c r="C31" s="35"/>
      <c r="D31" s="35"/>
      <c r="G31" s="33"/>
      <c r="H31" s="33" t="s">
        <v>240</v>
      </c>
      <c r="I31" s="32">
        <v>6.4000000000000001E-2</v>
      </c>
      <c r="J31" s="35"/>
      <c r="K31" s="35"/>
      <c r="O31" s="33" t="s">
        <v>240</v>
      </c>
      <c r="P31" s="32">
        <v>6.4000000000000001E-2</v>
      </c>
      <c r="Q31" s="35"/>
      <c r="R31" s="35"/>
      <c r="V31" s="33" t="s">
        <v>240</v>
      </c>
      <c r="W31" s="32">
        <v>6.4000000000000001E-2</v>
      </c>
      <c r="X31" s="35"/>
      <c r="Y31" s="35"/>
      <c r="AC31" s="34"/>
      <c r="AJ31">
        <v>2010</v>
      </c>
      <c r="AK31" s="33">
        <v>90487</v>
      </c>
    </row>
    <row r="32" spans="1:41" ht="14.25" customHeight="1">
      <c r="A32" s="33" t="s">
        <v>241</v>
      </c>
      <c r="B32" s="32">
        <v>5.7000000000000002E-2</v>
      </c>
      <c r="C32" s="35"/>
      <c r="D32" s="35"/>
      <c r="G32" s="33"/>
      <c r="H32" s="33" t="s">
        <v>241</v>
      </c>
      <c r="I32" s="32">
        <v>5.7000000000000002E-2</v>
      </c>
      <c r="J32" s="35"/>
      <c r="K32" s="35"/>
      <c r="O32" s="33" t="s">
        <v>241</v>
      </c>
      <c r="P32" s="32">
        <v>5.7000000000000002E-2</v>
      </c>
      <c r="Q32" s="35"/>
      <c r="R32" s="35"/>
      <c r="V32" s="33" t="s">
        <v>241</v>
      </c>
      <c r="W32" s="32">
        <v>5.7000000000000002E-2</v>
      </c>
      <c r="X32" s="35"/>
      <c r="Y32" s="35"/>
      <c r="AC32" s="34"/>
      <c r="AJ32">
        <v>2011</v>
      </c>
      <c r="AK32" s="33">
        <v>97324</v>
      </c>
    </row>
    <row r="33" spans="1:37" ht="14.25" customHeight="1">
      <c r="A33" s="33" t="s">
        <v>0</v>
      </c>
      <c r="B33" s="32">
        <v>5.3999999999999999E-2</v>
      </c>
      <c r="C33" s="35"/>
      <c r="D33" s="35"/>
      <c r="G33" s="33"/>
      <c r="H33" s="33" t="s">
        <v>0</v>
      </c>
      <c r="I33" s="32">
        <v>5.3999999999999999E-2</v>
      </c>
      <c r="J33" s="35"/>
      <c r="K33" s="35"/>
      <c r="O33" s="33" t="s">
        <v>0</v>
      </c>
      <c r="P33" s="32">
        <v>5.3999999999999999E-2</v>
      </c>
      <c r="Q33" s="35"/>
      <c r="R33" s="35"/>
      <c r="V33" s="33" t="s">
        <v>0</v>
      </c>
      <c r="W33" s="32">
        <v>5.3999999999999999E-2</v>
      </c>
      <c r="X33" s="35"/>
      <c r="Y33" s="35"/>
      <c r="AC33" s="34"/>
      <c r="AJ33">
        <v>2012</v>
      </c>
      <c r="AK33" s="33">
        <v>98860</v>
      </c>
    </row>
    <row r="34" spans="1:37" ht="14.25" customHeight="1">
      <c r="A34" s="33" t="s">
        <v>242</v>
      </c>
      <c r="B34" s="32">
        <v>5.2999999999999999E-2</v>
      </c>
      <c r="C34" s="35"/>
      <c r="D34" s="35"/>
      <c r="G34" s="33"/>
      <c r="H34" s="33" t="s">
        <v>242</v>
      </c>
      <c r="I34" s="32">
        <v>5.2999999999999999E-2</v>
      </c>
      <c r="J34" s="35"/>
      <c r="K34" s="35"/>
      <c r="O34" s="33" t="s">
        <v>242</v>
      </c>
      <c r="P34" s="32">
        <v>5.2999999999999999E-2</v>
      </c>
      <c r="Q34" s="35"/>
      <c r="R34" s="35"/>
      <c r="V34" s="33" t="s">
        <v>242</v>
      </c>
      <c r="W34" s="32">
        <v>5.2999999999999999E-2</v>
      </c>
      <c r="X34" s="35"/>
      <c r="Y34" s="35"/>
      <c r="AC34" s="34"/>
      <c r="AJ34">
        <v>2013</v>
      </c>
      <c r="AK34" s="33">
        <v>101402</v>
      </c>
    </row>
    <row r="35" spans="1:37" ht="14.25" customHeight="1">
      <c r="A35" s="33" t="s">
        <v>243</v>
      </c>
      <c r="B35" s="32">
        <v>3.6999999999999998E-2</v>
      </c>
      <c r="G35" s="33"/>
      <c r="H35" s="33" t="s">
        <v>243</v>
      </c>
      <c r="I35" s="32">
        <v>3.6999999999999998E-2</v>
      </c>
      <c r="O35" s="33" t="s">
        <v>243</v>
      </c>
      <c r="P35" s="32">
        <v>3.6999999999999998E-2</v>
      </c>
      <c r="V35" s="33" t="s">
        <v>243</v>
      </c>
      <c r="W35" s="32">
        <v>3.6999999999999998E-2</v>
      </c>
      <c r="AC35" s="34"/>
      <c r="AJ35">
        <v>2014</v>
      </c>
      <c r="AK35" s="33">
        <v>104185</v>
      </c>
    </row>
    <row r="36" spans="1:37" ht="14.25" customHeight="1">
      <c r="A36" s="35" t="s">
        <v>244</v>
      </c>
      <c r="B36" s="32">
        <v>2.9000000000000001E-2</v>
      </c>
      <c r="C36" s="35"/>
      <c r="D36" s="35"/>
      <c r="E36" s="35"/>
      <c r="F36" s="35"/>
      <c r="G36" s="35"/>
      <c r="H36" s="35" t="s">
        <v>244</v>
      </c>
      <c r="I36" s="32">
        <v>2.9000000000000001E-2</v>
      </c>
      <c r="J36" s="35"/>
      <c r="K36" s="35"/>
      <c r="L36" s="35"/>
      <c r="M36" s="35"/>
      <c r="N36" s="35"/>
      <c r="O36" s="35" t="s">
        <v>244</v>
      </c>
      <c r="P36" s="32">
        <v>2.9000000000000001E-2</v>
      </c>
      <c r="Q36" s="35"/>
      <c r="R36" s="35"/>
      <c r="S36" s="35"/>
      <c r="T36" s="35"/>
      <c r="U36" s="35"/>
      <c r="V36" s="35" t="s">
        <v>244</v>
      </c>
      <c r="W36" s="32">
        <v>2.9000000000000001E-2</v>
      </c>
      <c r="X36" s="35"/>
      <c r="Y36" s="35"/>
      <c r="Z36" s="35"/>
      <c r="AA36" s="35"/>
      <c r="AB36" s="35"/>
      <c r="AC36" s="34"/>
      <c r="AJ36">
        <v>2015</v>
      </c>
      <c r="AK36">
        <v>100987</v>
      </c>
    </row>
    <row r="37" spans="1:37" ht="14.25" customHeight="1">
      <c r="A37" s="35" t="s">
        <v>245</v>
      </c>
      <c r="B37" s="32">
        <v>2.8000000000000001E-2</v>
      </c>
      <c r="C37" s="35"/>
      <c r="D37" s="35"/>
      <c r="E37" s="35"/>
      <c r="F37" s="35"/>
      <c r="G37" s="35"/>
      <c r="H37" s="35" t="s">
        <v>245</v>
      </c>
      <c r="I37" s="32">
        <v>2.8000000000000001E-2</v>
      </c>
      <c r="J37" s="35"/>
      <c r="K37" s="35"/>
      <c r="L37" s="35"/>
      <c r="M37" s="35"/>
      <c r="N37" s="35"/>
      <c r="O37" s="35" t="s">
        <v>245</v>
      </c>
      <c r="P37" s="32">
        <v>2.8000000000000001E-2</v>
      </c>
      <c r="Q37" s="35"/>
      <c r="R37" s="35"/>
      <c r="S37" s="35"/>
      <c r="T37" s="35"/>
      <c r="U37" s="35"/>
      <c r="V37" s="35" t="s">
        <v>245</v>
      </c>
      <c r="W37" s="32">
        <v>2.8000000000000001E-2</v>
      </c>
      <c r="X37" s="35"/>
      <c r="Y37" s="35"/>
      <c r="Z37" s="35"/>
      <c r="AA37" s="35"/>
      <c r="AB37" s="35"/>
      <c r="AJ37">
        <v>2016</v>
      </c>
      <c r="AK37" s="33">
        <v>98273</v>
      </c>
    </row>
    <row r="38" spans="1:37" ht="14.2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J38">
        <v>2017</v>
      </c>
      <c r="AK38" s="33">
        <v>99614</v>
      </c>
    </row>
    <row r="39" spans="1:37" ht="14.25" customHeight="1">
      <c r="AJ39">
        <v>2018</v>
      </c>
      <c r="AK39" s="33">
        <v>101929</v>
      </c>
    </row>
    <row r="40" spans="1:37" ht="14.25" customHeight="1">
      <c r="AJ40">
        <v>2019</v>
      </c>
      <c r="AK40" s="33">
        <v>102112</v>
      </c>
    </row>
    <row r="41" spans="1:37" ht="14.25" customHeight="1">
      <c r="AJ41">
        <v>2020</v>
      </c>
      <c r="AK41" s="89">
        <v>100784</v>
      </c>
    </row>
    <row r="42" spans="1:37" ht="14.25" customHeight="1"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J42">
        <v>2021</v>
      </c>
      <c r="AK42" s="89">
        <v>103090</v>
      </c>
    </row>
    <row r="43" spans="1:37" ht="14.25" customHeight="1">
      <c r="W43" s="33"/>
      <c r="AB43" s="33"/>
      <c r="AJ43">
        <v>2022</v>
      </c>
      <c r="AK43">
        <v>115920</v>
      </c>
    </row>
    <row r="44" spans="1:37" ht="14.25" customHeight="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V44" s="88" t="s">
        <v>247</v>
      </c>
    </row>
    <row r="45" spans="1:37" ht="14.25" customHeight="1"/>
    <row r="46" spans="1:37" ht="14.25" customHeight="1"/>
    <row r="47" spans="1:37" ht="14.25" customHeight="1"/>
    <row r="48" spans="1:3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N2:AO3"/>
    <mergeCell ref="E2:F3"/>
    <mergeCell ref="L2:M3"/>
    <mergeCell ref="S2:T3"/>
    <mergeCell ref="Z2:AA3"/>
    <mergeCell ref="AG2:AH3"/>
  </mergeCells>
  <hyperlinks>
    <hyperlink ref="V44" r:id="rId1"/>
  </hyperlinks>
  <pageMargins left="0.511811024" right="0.511811024" top="0.78740157499999996" bottom="0.78740157499999996" header="0" footer="0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55A11"/>
    <outlinePr summaryBelow="0" summaryRight="0"/>
  </sheetPr>
  <dimension ref="A1:BO1002"/>
  <sheetViews>
    <sheetView workbookViewId="0"/>
  </sheetViews>
  <sheetFormatPr defaultColWidth="14.42578125" defaultRowHeight="15" customHeight="1"/>
  <cols>
    <col min="1" max="1" width="47.5703125" customWidth="1"/>
    <col min="2" max="2" width="10.5703125" customWidth="1"/>
    <col min="3" max="3" width="8.85546875" customWidth="1"/>
    <col min="4" max="7" width="8.5703125" customWidth="1"/>
    <col min="8" max="19" width="8.7109375" hidden="1" customWidth="1"/>
    <col min="20" max="20" width="9.5703125" hidden="1" customWidth="1"/>
    <col min="21" max="31" width="8.7109375" hidden="1" customWidth="1"/>
    <col min="32" max="67" width="8.7109375" customWidth="1"/>
  </cols>
  <sheetData>
    <row r="1" spans="1:67" ht="14.25" customHeight="1">
      <c r="B1" s="2"/>
      <c r="C1" s="41"/>
      <c r="D1" s="41"/>
      <c r="E1" s="41"/>
      <c r="F1" s="41"/>
      <c r="G1" s="41"/>
      <c r="H1" s="90">
        <v>2020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90">
        <v>2021</v>
      </c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91">
        <v>2022</v>
      </c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91">
        <v>2023</v>
      </c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51">
        <v>2024</v>
      </c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</row>
    <row r="2" spans="1:67" ht="14.25" customHeight="1">
      <c r="A2" s="92" t="s">
        <v>249</v>
      </c>
      <c r="B2" s="52" t="s">
        <v>187</v>
      </c>
      <c r="C2" s="68">
        <v>2020</v>
      </c>
      <c r="D2" s="68">
        <v>2021</v>
      </c>
      <c r="E2" s="68">
        <v>2022</v>
      </c>
      <c r="F2" s="93">
        <v>2023</v>
      </c>
      <c r="G2" s="68">
        <v>2024</v>
      </c>
      <c r="H2" s="53" t="s">
        <v>174</v>
      </c>
      <c r="I2" s="53" t="s">
        <v>175</v>
      </c>
      <c r="J2" s="53" t="s">
        <v>176</v>
      </c>
      <c r="K2" s="53" t="s">
        <v>177</v>
      </c>
      <c r="L2" s="53" t="s">
        <v>178</v>
      </c>
      <c r="M2" s="53" t="s">
        <v>179</v>
      </c>
      <c r="N2" s="53" t="s">
        <v>180</v>
      </c>
      <c r="O2" s="53" t="s">
        <v>181</v>
      </c>
      <c r="P2" s="53" t="s">
        <v>182</v>
      </c>
      <c r="Q2" s="53" t="s">
        <v>183</v>
      </c>
      <c r="R2" s="53" t="s">
        <v>184</v>
      </c>
      <c r="S2" s="53" t="s">
        <v>250</v>
      </c>
      <c r="T2" s="53" t="s">
        <v>174</v>
      </c>
      <c r="U2" s="53" t="s">
        <v>175</v>
      </c>
      <c r="V2" s="53" t="s">
        <v>176</v>
      </c>
      <c r="W2" s="53" t="s">
        <v>177</v>
      </c>
      <c r="X2" s="53" t="s">
        <v>178</v>
      </c>
      <c r="Y2" s="53" t="s">
        <v>179</v>
      </c>
      <c r="Z2" s="53" t="s">
        <v>180</v>
      </c>
      <c r="AA2" s="53" t="s">
        <v>181</v>
      </c>
      <c r="AB2" s="53" t="s">
        <v>182</v>
      </c>
      <c r="AC2" s="53" t="s">
        <v>183</v>
      </c>
      <c r="AD2" s="53" t="s">
        <v>184</v>
      </c>
      <c r="AE2" s="53" t="s">
        <v>185</v>
      </c>
      <c r="AF2" s="53" t="s">
        <v>174</v>
      </c>
      <c r="AG2" s="53" t="s">
        <v>175</v>
      </c>
      <c r="AH2" s="53" t="s">
        <v>176</v>
      </c>
      <c r="AI2" s="53" t="s">
        <v>177</v>
      </c>
      <c r="AJ2" s="53" t="s">
        <v>178</v>
      </c>
      <c r="AK2" s="53" t="s">
        <v>179</v>
      </c>
      <c r="AL2" s="53" t="s">
        <v>180</v>
      </c>
      <c r="AM2" s="53" t="s">
        <v>181</v>
      </c>
      <c r="AN2" s="53" t="s">
        <v>182</v>
      </c>
      <c r="AO2" s="53" t="s">
        <v>183</v>
      </c>
      <c r="AP2" s="53" t="s">
        <v>184</v>
      </c>
      <c r="AQ2" s="53" t="s">
        <v>185</v>
      </c>
      <c r="AR2" s="53" t="s">
        <v>174</v>
      </c>
      <c r="AS2" s="53" t="s">
        <v>175</v>
      </c>
      <c r="AT2" s="53" t="s">
        <v>176</v>
      </c>
      <c r="AU2" s="53" t="s">
        <v>177</v>
      </c>
      <c r="AV2" s="53" t="s">
        <v>178</v>
      </c>
      <c r="AW2" s="54" t="s">
        <v>179</v>
      </c>
      <c r="AX2" s="53" t="s">
        <v>180</v>
      </c>
      <c r="AY2" s="53" t="s">
        <v>181</v>
      </c>
      <c r="AZ2" s="53" t="s">
        <v>182</v>
      </c>
      <c r="BA2" s="53" t="s">
        <v>183</v>
      </c>
      <c r="BB2" s="53" t="s">
        <v>184</v>
      </c>
      <c r="BC2" s="53" t="s">
        <v>185</v>
      </c>
      <c r="BD2" s="53" t="s">
        <v>174</v>
      </c>
      <c r="BE2" s="53" t="s">
        <v>175</v>
      </c>
      <c r="BF2" s="53" t="s">
        <v>176</v>
      </c>
      <c r="BG2" s="53" t="s">
        <v>177</v>
      </c>
      <c r="BH2" s="53" t="s">
        <v>178</v>
      </c>
      <c r="BI2" s="54" t="s">
        <v>179</v>
      </c>
      <c r="BJ2" s="53" t="s">
        <v>180</v>
      </c>
      <c r="BK2" s="53" t="s">
        <v>181</v>
      </c>
      <c r="BL2" s="53" t="s">
        <v>182</v>
      </c>
      <c r="BM2" s="53" t="s">
        <v>183</v>
      </c>
      <c r="BN2" s="53" t="s">
        <v>184</v>
      </c>
      <c r="BO2" s="53" t="s">
        <v>185</v>
      </c>
    </row>
    <row r="3" spans="1:67" ht="14.25" customHeight="1">
      <c r="A3" s="94" t="s">
        <v>251</v>
      </c>
      <c r="B3" s="55">
        <f t="shared" ref="B3:B15" si="0">SUM(W3:AH3)</f>
        <v>4525</v>
      </c>
      <c r="C3" s="95">
        <f t="shared" ref="C3:C13" si="1">SUM(H3:S3)</f>
        <v>5282</v>
      </c>
      <c r="D3" s="95">
        <f t="shared" ref="D3:D15" si="2">SUM(T3:AE3)</f>
        <v>4689</v>
      </c>
      <c r="E3" s="95">
        <f t="shared" ref="E3:E15" si="3">SUM(AF3:AQ3)</f>
        <v>4951</v>
      </c>
      <c r="F3" s="95">
        <f t="shared" ref="F3:F15" si="4">SUM(AR3:AW3)</f>
        <v>2788</v>
      </c>
      <c r="G3" s="55">
        <f t="shared" ref="G3:G15" si="5">SUM(BD3:BO3)</f>
        <v>1321</v>
      </c>
      <c r="H3" s="96">
        <v>391</v>
      </c>
      <c r="I3" s="96">
        <v>364</v>
      </c>
      <c r="J3" s="96">
        <v>578</v>
      </c>
      <c r="K3" s="96">
        <v>183</v>
      </c>
      <c r="L3" s="96">
        <v>202</v>
      </c>
      <c r="M3" s="96">
        <v>412</v>
      </c>
      <c r="N3" s="96">
        <v>417</v>
      </c>
      <c r="O3" s="96">
        <v>438</v>
      </c>
      <c r="P3" s="96">
        <v>549</v>
      </c>
      <c r="Q3" s="96">
        <v>610</v>
      </c>
      <c r="R3" s="96">
        <v>718</v>
      </c>
      <c r="S3" s="96">
        <v>420</v>
      </c>
      <c r="T3" s="96">
        <v>438</v>
      </c>
      <c r="U3" s="96">
        <v>468</v>
      </c>
      <c r="V3" s="96">
        <v>411</v>
      </c>
      <c r="W3" s="96">
        <v>329</v>
      </c>
      <c r="X3" s="96">
        <v>326</v>
      </c>
      <c r="Y3" s="96">
        <v>409</v>
      </c>
      <c r="Z3" s="96">
        <v>382</v>
      </c>
      <c r="AA3" s="96">
        <v>456</v>
      </c>
      <c r="AB3" s="96">
        <v>425</v>
      </c>
      <c r="AC3" s="96">
        <v>350</v>
      </c>
      <c r="AD3" s="96">
        <v>368</v>
      </c>
      <c r="AE3" s="96">
        <v>327</v>
      </c>
      <c r="AF3" s="96">
        <v>401</v>
      </c>
      <c r="AG3" s="96">
        <v>339</v>
      </c>
      <c r="AH3" s="96">
        <v>413</v>
      </c>
      <c r="AI3" s="96">
        <v>332</v>
      </c>
      <c r="AJ3" s="96">
        <v>415</v>
      </c>
      <c r="AK3" s="96">
        <v>399</v>
      </c>
      <c r="AL3" s="96">
        <v>467</v>
      </c>
      <c r="AM3" s="96">
        <v>598</v>
      </c>
      <c r="AN3" s="96">
        <v>479</v>
      </c>
      <c r="AO3" s="96">
        <v>475</v>
      </c>
      <c r="AP3" s="96">
        <v>362</v>
      </c>
      <c r="AQ3" s="96">
        <v>271</v>
      </c>
      <c r="AR3" s="96">
        <v>469</v>
      </c>
      <c r="AS3" s="96">
        <v>494</v>
      </c>
      <c r="AT3" s="96">
        <v>489</v>
      </c>
      <c r="AU3" s="96">
        <v>407</v>
      </c>
      <c r="AV3" s="56">
        <v>407</v>
      </c>
      <c r="AW3" s="56">
        <v>522</v>
      </c>
      <c r="AX3" s="56">
        <v>531</v>
      </c>
      <c r="AY3" s="56">
        <v>648</v>
      </c>
      <c r="AZ3" s="56">
        <v>499</v>
      </c>
      <c r="BA3" s="56">
        <v>513</v>
      </c>
      <c r="BB3" s="56">
        <v>374</v>
      </c>
      <c r="BC3" s="56">
        <v>294</v>
      </c>
      <c r="BD3" s="56">
        <v>453</v>
      </c>
      <c r="BE3" s="56">
        <v>396</v>
      </c>
      <c r="BF3" s="56">
        <v>472</v>
      </c>
      <c r="BG3" s="56"/>
      <c r="BH3" s="56"/>
      <c r="BI3" s="56"/>
      <c r="BJ3" s="56"/>
      <c r="BK3" s="56"/>
      <c r="BL3" s="56"/>
      <c r="BM3" s="56"/>
      <c r="BN3" s="56"/>
      <c r="BO3" s="56"/>
    </row>
    <row r="4" spans="1:67" ht="14.25" customHeight="1">
      <c r="A4" s="97" t="s">
        <v>127</v>
      </c>
      <c r="B4" s="58">
        <f t="shared" si="0"/>
        <v>238</v>
      </c>
      <c r="C4" s="98">
        <f t="shared" si="1"/>
        <v>406</v>
      </c>
      <c r="D4" s="98">
        <f t="shared" si="2"/>
        <v>282</v>
      </c>
      <c r="E4" s="98">
        <f t="shared" si="3"/>
        <v>165</v>
      </c>
      <c r="F4" s="98">
        <f t="shared" si="4"/>
        <v>98</v>
      </c>
      <c r="G4" s="98">
        <f t="shared" si="5"/>
        <v>36</v>
      </c>
      <c r="H4" s="99">
        <v>0</v>
      </c>
      <c r="I4" s="99">
        <v>0</v>
      </c>
      <c r="J4" s="99">
        <v>36</v>
      </c>
      <c r="K4" s="99">
        <v>19</v>
      </c>
      <c r="L4" s="99">
        <v>17</v>
      </c>
      <c r="M4" s="99">
        <v>35</v>
      </c>
      <c r="N4" s="99">
        <v>60</v>
      </c>
      <c r="O4" s="99">
        <v>68</v>
      </c>
      <c r="P4" s="99">
        <v>76</v>
      </c>
      <c r="Q4" s="99">
        <v>26</v>
      </c>
      <c r="R4" s="99">
        <v>39</v>
      </c>
      <c r="S4" s="99">
        <v>30</v>
      </c>
      <c r="T4" s="99">
        <v>31</v>
      </c>
      <c r="U4" s="99">
        <v>33</v>
      </c>
      <c r="V4" s="99">
        <v>25</v>
      </c>
      <c r="W4" s="99">
        <v>20</v>
      </c>
      <c r="X4" s="99">
        <v>22</v>
      </c>
      <c r="Y4" s="99">
        <v>27</v>
      </c>
      <c r="Z4" s="99">
        <v>19</v>
      </c>
      <c r="AA4" s="99">
        <v>15</v>
      </c>
      <c r="AB4" s="99">
        <v>14</v>
      </c>
      <c r="AC4" s="99">
        <v>21</v>
      </c>
      <c r="AD4" s="99">
        <v>25</v>
      </c>
      <c r="AE4" s="99">
        <v>30</v>
      </c>
      <c r="AF4" s="99">
        <v>13</v>
      </c>
      <c r="AG4" s="99">
        <v>16</v>
      </c>
      <c r="AH4" s="99">
        <v>16</v>
      </c>
      <c r="AI4" s="99">
        <v>11</v>
      </c>
      <c r="AJ4" s="99">
        <v>14</v>
      </c>
      <c r="AK4" s="99">
        <v>13</v>
      </c>
      <c r="AL4" s="99">
        <v>15</v>
      </c>
      <c r="AM4" s="99">
        <v>21</v>
      </c>
      <c r="AN4" s="99">
        <v>14</v>
      </c>
      <c r="AO4" s="99">
        <v>20</v>
      </c>
      <c r="AP4" s="99">
        <v>8</v>
      </c>
      <c r="AQ4" s="99">
        <v>4</v>
      </c>
      <c r="AR4" s="99">
        <v>18</v>
      </c>
      <c r="AS4" s="100">
        <v>13</v>
      </c>
      <c r="AT4" s="100">
        <v>19</v>
      </c>
      <c r="AU4" s="100">
        <v>12</v>
      </c>
      <c r="AV4" s="59">
        <v>19</v>
      </c>
      <c r="AW4" s="59">
        <v>17</v>
      </c>
      <c r="AX4" s="59">
        <v>25</v>
      </c>
      <c r="AY4" s="59">
        <v>28</v>
      </c>
      <c r="AZ4" s="59">
        <v>10</v>
      </c>
      <c r="BA4" s="59">
        <v>14</v>
      </c>
      <c r="BB4" s="59">
        <v>9</v>
      </c>
      <c r="BC4" s="59">
        <v>7</v>
      </c>
      <c r="BD4" s="59">
        <v>9</v>
      </c>
      <c r="BE4" s="59">
        <v>20</v>
      </c>
      <c r="BF4" s="59">
        <v>7</v>
      </c>
      <c r="BG4" s="59"/>
      <c r="BH4" s="59"/>
      <c r="BI4" s="59"/>
      <c r="BJ4" s="59"/>
      <c r="BK4" s="59"/>
      <c r="BL4" s="59"/>
      <c r="BM4" s="59"/>
      <c r="BN4" s="59"/>
      <c r="BO4" s="59"/>
    </row>
    <row r="5" spans="1:67" ht="14.25" customHeight="1">
      <c r="A5" s="97" t="s">
        <v>252</v>
      </c>
      <c r="B5" s="58">
        <f t="shared" si="0"/>
        <v>379</v>
      </c>
      <c r="C5" s="98">
        <f t="shared" si="1"/>
        <v>560</v>
      </c>
      <c r="D5" s="98">
        <f t="shared" si="2"/>
        <v>401</v>
      </c>
      <c r="E5" s="98">
        <f t="shared" si="3"/>
        <v>473</v>
      </c>
      <c r="F5" s="98">
        <f t="shared" si="4"/>
        <v>266</v>
      </c>
      <c r="G5" s="98">
        <f t="shared" si="5"/>
        <v>156</v>
      </c>
      <c r="H5" s="99">
        <v>34</v>
      </c>
      <c r="I5" s="99">
        <v>26</v>
      </c>
      <c r="J5" s="99">
        <v>52</v>
      </c>
      <c r="K5" s="99">
        <v>10</v>
      </c>
      <c r="L5" s="99">
        <v>12</v>
      </c>
      <c r="M5" s="99">
        <v>44</v>
      </c>
      <c r="N5" s="99">
        <v>47</v>
      </c>
      <c r="O5" s="99">
        <v>43</v>
      </c>
      <c r="P5" s="99">
        <v>45</v>
      </c>
      <c r="Q5" s="99">
        <v>90</v>
      </c>
      <c r="R5" s="99">
        <v>111</v>
      </c>
      <c r="S5" s="99">
        <v>46</v>
      </c>
      <c r="T5" s="99">
        <v>36</v>
      </c>
      <c r="U5" s="99">
        <v>57</v>
      </c>
      <c r="V5" s="99">
        <v>25</v>
      </c>
      <c r="W5" s="99">
        <v>32</v>
      </c>
      <c r="X5" s="99">
        <v>40</v>
      </c>
      <c r="Y5" s="99">
        <v>42</v>
      </c>
      <c r="Z5" s="99">
        <v>36</v>
      </c>
      <c r="AA5" s="99">
        <v>42</v>
      </c>
      <c r="AB5" s="99">
        <v>22</v>
      </c>
      <c r="AC5" s="99">
        <v>24</v>
      </c>
      <c r="AD5" s="99">
        <v>26</v>
      </c>
      <c r="AE5" s="99">
        <v>19</v>
      </c>
      <c r="AF5" s="99">
        <v>34</v>
      </c>
      <c r="AG5" s="99">
        <v>29</v>
      </c>
      <c r="AH5" s="99">
        <v>33</v>
      </c>
      <c r="AI5" s="99">
        <v>41</v>
      </c>
      <c r="AJ5" s="99">
        <v>47</v>
      </c>
      <c r="AK5" s="99">
        <v>51</v>
      </c>
      <c r="AL5" s="99">
        <v>31</v>
      </c>
      <c r="AM5" s="99">
        <v>61</v>
      </c>
      <c r="AN5" s="99">
        <v>48</v>
      </c>
      <c r="AO5" s="99">
        <v>48</v>
      </c>
      <c r="AP5" s="99">
        <v>29</v>
      </c>
      <c r="AQ5" s="99">
        <v>21</v>
      </c>
      <c r="AR5" s="99">
        <v>50</v>
      </c>
      <c r="AS5" s="100">
        <v>30</v>
      </c>
      <c r="AT5" s="100">
        <v>42</v>
      </c>
      <c r="AU5" s="100">
        <v>24</v>
      </c>
      <c r="AV5" s="59">
        <v>51</v>
      </c>
      <c r="AW5" s="59">
        <v>69</v>
      </c>
      <c r="AX5" s="59">
        <v>50</v>
      </c>
      <c r="AY5" s="59">
        <v>79</v>
      </c>
      <c r="AZ5" s="59">
        <v>58</v>
      </c>
      <c r="BA5" s="59">
        <v>65</v>
      </c>
      <c r="BB5" s="59">
        <v>36</v>
      </c>
      <c r="BC5" s="59">
        <v>27</v>
      </c>
      <c r="BD5" s="59">
        <v>43</v>
      </c>
      <c r="BE5" s="59">
        <v>57</v>
      </c>
      <c r="BF5" s="59">
        <v>56</v>
      </c>
      <c r="BG5" s="59"/>
      <c r="BH5" s="59"/>
      <c r="BI5" s="59"/>
      <c r="BJ5" s="59"/>
      <c r="BK5" s="59"/>
      <c r="BL5" s="59"/>
      <c r="BM5" s="59"/>
      <c r="BN5" s="59"/>
      <c r="BO5" s="59"/>
    </row>
    <row r="6" spans="1:67" ht="14.25" customHeight="1">
      <c r="A6" s="57" t="s">
        <v>253</v>
      </c>
      <c r="B6" s="58">
        <f t="shared" si="0"/>
        <v>0</v>
      </c>
      <c r="C6" s="98">
        <f t="shared" si="1"/>
        <v>0</v>
      </c>
      <c r="D6" s="98">
        <f t="shared" si="2"/>
        <v>0</v>
      </c>
      <c r="E6" s="98">
        <f t="shared" si="3"/>
        <v>0</v>
      </c>
      <c r="F6" s="98">
        <f t="shared" si="4"/>
        <v>0</v>
      </c>
      <c r="G6" s="98">
        <f t="shared" si="5"/>
        <v>416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0"/>
      <c r="AT6" s="100"/>
      <c r="AU6" s="100"/>
      <c r="AV6" s="59"/>
      <c r="AW6" s="59"/>
      <c r="AX6" s="59"/>
      <c r="AY6" s="59"/>
      <c r="AZ6" s="59"/>
      <c r="BA6" s="59"/>
      <c r="BB6" s="59"/>
      <c r="BC6" s="59"/>
      <c r="BD6" s="59">
        <v>148</v>
      </c>
      <c r="BE6" s="59">
        <v>134</v>
      </c>
      <c r="BF6" s="59">
        <v>134</v>
      </c>
      <c r="BG6" s="59"/>
      <c r="BH6" s="59"/>
      <c r="BI6" s="59"/>
      <c r="BJ6" s="59"/>
      <c r="BK6" s="59"/>
      <c r="BL6" s="59"/>
      <c r="BM6" s="59"/>
      <c r="BN6" s="59"/>
      <c r="BO6" s="59"/>
    </row>
    <row r="7" spans="1:67" ht="14.25" hidden="1" customHeight="1">
      <c r="A7" s="101" t="s">
        <v>254</v>
      </c>
      <c r="B7" s="60">
        <f t="shared" si="0"/>
        <v>4041</v>
      </c>
      <c r="C7" s="102">
        <f t="shared" si="1"/>
        <v>5505</v>
      </c>
      <c r="D7" s="102">
        <f t="shared" si="2"/>
        <v>4596</v>
      </c>
      <c r="E7" s="102">
        <f t="shared" si="3"/>
        <v>2319</v>
      </c>
      <c r="F7" s="102">
        <f t="shared" si="4"/>
        <v>0</v>
      </c>
      <c r="G7" s="102">
        <f t="shared" si="5"/>
        <v>0</v>
      </c>
      <c r="H7" s="103">
        <v>459</v>
      </c>
      <c r="I7" s="103">
        <v>461</v>
      </c>
      <c r="J7" s="103">
        <v>431</v>
      </c>
      <c r="K7" s="103">
        <v>227</v>
      </c>
      <c r="L7" s="103">
        <v>272</v>
      </c>
      <c r="M7" s="103">
        <v>307</v>
      </c>
      <c r="N7" s="103">
        <v>501</v>
      </c>
      <c r="O7" s="103">
        <v>537</v>
      </c>
      <c r="P7" s="103">
        <v>551</v>
      </c>
      <c r="Q7" s="103">
        <v>611</v>
      </c>
      <c r="R7" s="103">
        <v>724</v>
      </c>
      <c r="S7" s="103">
        <v>424</v>
      </c>
      <c r="T7" s="103">
        <v>447</v>
      </c>
      <c r="U7" s="103">
        <v>474</v>
      </c>
      <c r="V7" s="103">
        <v>416</v>
      </c>
      <c r="W7" s="103">
        <v>332</v>
      </c>
      <c r="X7" s="103">
        <v>329</v>
      </c>
      <c r="Y7" s="103">
        <v>385</v>
      </c>
      <c r="Z7" s="103">
        <v>341</v>
      </c>
      <c r="AA7" s="103">
        <v>453</v>
      </c>
      <c r="AB7" s="103">
        <v>416</v>
      </c>
      <c r="AC7" s="103">
        <v>334</v>
      </c>
      <c r="AD7" s="103">
        <v>355</v>
      </c>
      <c r="AE7" s="103">
        <v>314</v>
      </c>
      <c r="AF7" s="103">
        <v>382</v>
      </c>
      <c r="AG7" s="103">
        <v>2</v>
      </c>
      <c r="AH7" s="103">
        <v>398</v>
      </c>
      <c r="AI7" s="103">
        <v>312</v>
      </c>
      <c r="AJ7" s="103">
        <v>392</v>
      </c>
      <c r="AK7" s="103">
        <v>375</v>
      </c>
      <c r="AL7" s="103">
        <v>458</v>
      </c>
      <c r="AM7" s="104" t="s">
        <v>196</v>
      </c>
      <c r="AN7" s="104" t="s">
        <v>196</v>
      </c>
      <c r="AO7" s="104" t="s">
        <v>196</v>
      </c>
      <c r="AP7" s="104" t="s">
        <v>196</v>
      </c>
      <c r="AQ7" s="104" t="s">
        <v>196</v>
      </c>
      <c r="AR7" s="104" t="s">
        <v>196</v>
      </c>
      <c r="AS7" s="104" t="s">
        <v>196</v>
      </c>
      <c r="AT7" s="104" t="s">
        <v>196</v>
      </c>
      <c r="AU7" s="104" t="s">
        <v>196</v>
      </c>
      <c r="AV7" s="104" t="s">
        <v>196</v>
      </c>
      <c r="AW7" s="104" t="s">
        <v>196</v>
      </c>
      <c r="AX7" s="104" t="s">
        <v>196</v>
      </c>
      <c r="AY7" s="104" t="s">
        <v>196</v>
      </c>
      <c r="AZ7" s="104" t="s">
        <v>196</v>
      </c>
      <c r="BA7" s="104" t="s">
        <v>196</v>
      </c>
      <c r="BB7" s="104" t="s">
        <v>196</v>
      </c>
      <c r="BC7" s="104" t="s">
        <v>196</v>
      </c>
      <c r="BD7" s="104" t="s">
        <v>196</v>
      </c>
      <c r="BE7" s="104" t="s">
        <v>196</v>
      </c>
      <c r="BF7" s="104" t="s">
        <v>196</v>
      </c>
      <c r="BG7" s="104" t="s">
        <v>196</v>
      </c>
      <c r="BH7" s="104" t="s">
        <v>196</v>
      </c>
      <c r="BI7" s="104" t="s">
        <v>196</v>
      </c>
      <c r="BJ7" s="104" t="s">
        <v>196</v>
      </c>
      <c r="BK7" s="104" t="s">
        <v>196</v>
      </c>
      <c r="BL7" s="104" t="s">
        <v>196</v>
      </c>
      <c r="BM7" s="104" t="s">
        <v>196</v>
      </c>
      <c r="BN7" s="104" t="s">
        <v>196</v>
      </c>
      <c r="BO7" s="104" t="s">
        <v>196</v>
      </c>
    </row>
    <row r="8" spans="1:67" ht="14.25" hidden="1" customHeight="1">
      <c r="A8" s="105" t="s">
        <v>127</v>
      </c>
      <c r="B8" s="61">
        <f t="shared" si="0"/>
        <v>226</v>
      </c>
      <c r="C8" s="106">
        <f t="shared" si="1"/>
        <v>374</v>
      </c>
      <c r="D8" s="106">
        <f t="shared" si="2"/>
        <v>288</v>
      </c>
      <c r="E8" s="106">
        <f t="shared" si="3"/>
        <v>79</v>
      </c>
      <c r="F8" s="106">
        <f t="shared" si="4"/>
        <v>0</v>
      </c>
      <c r="G8" s="106">
        <f t="shared" si="5"/>
        <v>0</v>
      </c>
      <c r="H8" s="107">
        <v>0</v>
      </c>
      <c r="I8" s="107">
        <v>0</v>
      </c>
      <c r="J8" s="107">
        <v>20</v>
      </c>
      <c r="K8" s="107">
        <v>23</v>
      </c>
      <c r="L8" s="107">
        <v>19</v>
      </c>
      <c r="M8" s="107">
        <v>24</v>
      </c>
      <c r="N8" s="107">
        <v>68</v>
      </c>
      <c r="O8" s="107">
        <v>75</v>
      </c>
      <c r="P8" s="107">
        <v>50</v>
      </c>
      <c r="Q8" s="107">
        <v>26</v>
      </c>
      <c r="R8" s="107">
        <v>39</v>
      </c>
      <c r="S8" s="107">
        <v>30</v>
      </c>
      <c r="T8" s="107">
        <v>32</v>
      </c>
      <c r="U8" s="107">
        <v>33</v>
      </c>
      <c r="V8" s="107">
        <v>25</v>
      </c>
      <c r="W8" s="107">
        <v>20</v>
      </c>
      <c r="X8" s="107">
        <v>22</v>
      </c>
      <c r="Y8" s="107">
        <v>23</v>
      </c>
      <c r="Z8" s="107">
        <v>21</v>
      </c>
      <c r="AA8" s="107">
        <v>21</v>
      </c>
      <c r="AB8" s="107">
        <v>16</v>
      </c>
      <c r="AC8" s="107">
        <v>21</v>
      </c>
      <c r="AD8" s="107">
        <v>23</v>
      </c>
      <c r="AE8" s="107">
        <v>31</v>
      </c>
      <c r="AF8" s="107">
        <v>12</v>
      </c>
      <c r="AG8" s="107">
        <v>1</v>
      </c>
      <c r="AH8" s="107">
        <v>15</v>
      </c>
      <c r="AI8" s="107">
        <v>10</v>
      </c>
      <c r="AJ8" s="107">
        <v>13</v>
      </c>
      <c r="AK8" s="107">
        <v>13</v>
      </c>
      <c r="AL8" s="107">
        <v>15</v>
      </c>
      <c r="AM8" s="108" t="s">
        <v>196</v>
      </c>
      <c r="AN8" s="108" t="s">
        <v>196</v>
      </c>
      <c r="AO8" s="108" t="s">
        <v>196</v>
      </c>
      <c r="AP8" s="108" t="s">
        <v>196</v>
      </c>
      <c r="AQ8" s="108" t="s">
        <v>196</v>
      </c>
      <c r="AR8" s="108" t="s">
        <v>196</v>
      </c>
      <c r="AS8" s="108" t="s">
        <v>196</v>
      </c>
      <c r="AT8" s="108" t="s">
        <v>196</v>
      </c>
      <c r="AU8" s="108" t="s">
        <v>196</v>
      </c>
      <c r="AV8" s="108" t="s">
        <v>196</v>
      </c>
      <c r="AW8" s="108" t="s">
        <v>196</v>
      </c>
      <c r="AX8" s="108" t="s">
        <v>196</v>
      </c>
      <c r="AY8" s="108" t="s">
        <v>196</v>
      </c>
      <c r="AZ8" s="108" t="s">
        <v>196</v>
      </c>
      <c r="BA8" s="108" t="s">
        <v>196</v>
      </c>
      <c r="BB8" s="108" t="s">
        <v>196</v>
      </c>
      <c r="BC8" s="108" t="s">
        <v>196</v>
      </c>
      <c r="BD8" s="108" t="s">
        <v>196</v>
      </c>
      <c r="BE8" s="108" t="s">
        <v>196</v>
      </c>
      <c r="BF8" s="108" t="s">
        <v>196</v>
      </c>
      <c r="BG8" s="108" t="s">
        <v>196</v>
      </c>
      <c r="BH8" s="108" t="s">
        <v>196</v>
      </c>
      <c r="BI8" s="108" t="s">
        <v>196</v>
      </c>
      <c r="BJ8" s="108" t="s">
        <v>196</v>
      </c>
      <c r="BK8" s="108" t="s">
        <v>196</v>
      </c>
      <c r="BL8" s="108" t="s">
        <v>196</v>
      </c>
      <c r="BM8" s="108" t="s">
        <v>196</v>
      </c>
      <c r="BN8" s="108" t="s">
        <v>196</v>
      </c>
      <c r="BO8" s="108" t="s">
        <v>196</v>
      </c>
    </row>
    <row r="9" spans="1:67" ht="14.25" customHeight="1">
      <c r="A9" s="109" t="s">
        <v>255</v>
      </c>
      <c r="B9" s="110">
        <f t="shared" si="0"/>
        <v>2398</v>
      </c>
      <c r="C9" s="111">
        <f t="shared" si="1"/>
        <v>1892</v>
      </c>
      <c r="D9" s="111">
        <f t="shared" si="2"/>
        <v>2493</v>
      </c>
      <c r="E9" s="111">
        <f t="shared" si="3"/>
        <v>2574</v>
      </c>
      <c r="F9" s="111">
        <f t="shared" si="4"/>
        <v>1453</v>
      </c>
      <c r="G9" s="111">
        <f t="shared" si="5"/>
        <v>724</v>
      </c>
      <c r="H9" s="112">
        <v>69</v>
      </c>
      <c r="I9" s="112">
        <v>98</v>
      </c>
      <c r="J9" s="112">
        <v>110</v>
      </c>
      <c r="K9" s="112">
        <v>47</v>
      </c>
      <c r="L9" s="112">
        <v>63</v>
      </c>
      <c r="M9" s="112">
        <v>62</v>
      </c>
      <c r="N9" s="112">
        <v>141</v>
      </c>
      <c r="O9" s="112">
        <v>93</v>
      </c>
      <c r="P9" s="112">
        <v>303</v>
      </c>
      <c r="Q9" s="112">
        <v>306</v>
      </c>
      <c r="R9" s="112">
        <v>361</v>
      </c>
      <c r="S9" s="112">
        <v>239</v>
      </c>
      <c r="T9" s="112">
        <v>217</v>
      </c>
      <c r="U9" s="112">
        <v>261</v>
      </c>
      <c r="V9" s="112">
        <v>228</v>
      </c>
      <c r="W9" s="112">
        <v>183</v>
      </c>
      <c r="X9" s="112">
        <v>176</v>
      </c>
      <c r="Y9" s="112">
        <v>196</v>
      </c>
      <c r="Z9" s="112">
        <v>187</v>
      </c>
      <c r="AA9" s="112">
        <v>261</v>
      </c>
      <c r="AB9" s="112">
        <v>228</v>
      </c>
      <c r="AC9" s="112">
        <v>175</v>
      </c>
      <c r="AD9" s="112">
        <v>214</v>
      </c>
      <c r="AE9" s="112">
        <v>167</v>
      </c>
      <c r="AF9" s="112">
        <v>209</v>
      </c>
      <c r="AG9" s="112">
        <v>177</v>
      </c>
      <c r="AH9" s="112">
        <v>225</v>
      </c>
      <c r="AI9" s="112">
        <v>166</v>
      </c>
      <c r="AJ9" s="112">
        <v>180</v>
      </c>
      <c r="AK9" s="112">
        <v>208</v>
      </c>
      <c r="AL9" s="112">
        <v>266</v>
      </c>
      <c r="AM9" s="112">
        <v>307</v>
      </c>
      <c r="AN9" s="112">
        <v>238</v>
      </c>
      <c r="AO9" s="112">
        <v>246</v>
      </c>
      <c r="AP9" s="112">
        <v>208</v>
      </c>
      <c r="AQ9" s="112">
        <v>144</v>
      </c>
      <c r="AR9" s="112">
        <v>234</v>
      </c>
      <c r="AS9" s="112">
        <v>239</v>
      </c>
      <c r="AT9" s="112">
        <v>283</v>
      </c>
      <c r="AU9" s="112">
        <v>256</v>
      </c>
      <c r="AV9" s="62">
        <v>204</v>
      </c>
      <c r="AW9" s="62">
        <v>237</v>
      </c>
      <c r="AX9" s="62">
        <v>204</v>
      </c>
      <c r="AY9" s="62">
        <v>269</v>
      </c>
      <c r="AZ9" s="62">
        <v>249</v>
      </c>
      <c r="BA9" s="62">
        <v>266</v>
      </c>
      <c r="BB9" s="62">
        <v>211</v>
      </c>
      <c r="BC9" s="62">
        <v>149</v>
      </c>
      <c r="BD9" s="62">
        <v>256</v>
      </c>
      <c r="BE9" s="62">
        <v>217</v>
      </c>
      <c r="BF9" s="62">
        <v>251</v>
      </c>
      <c r="BG9" s="62"/>
      <c r="BH9" s="62"/>
      <c r="BI9" s="62"/>
      <c r="BJ9" s="62"/>
      <c r="BK9" s="62"/>
      <c r="BL9" s="62"/>
      <c r="BM9" s="62"/>
      <c r="BN9" s="62"/>
      <c r="BO9" s="62"/>
    </row>
    <row r="10" spans="1:67" ht="14.25" customHeight="1">
      <c r="A10" s="113" t="s">
        <v>127</v>
      </c>
      <c r="B10" s="64">
        <f t="shared" si="0"/>
        <v>59</v>
      </c>
      <c r="C10" s="114">
        <f t="shared" si="1"/>
        <v>63</v>
      </c>
      <c r="D10" s="114">
        <f t="shared" si="2"/>
        <v>78</v>
      </c>
      <c r="E10" s="114">
        <f t="shared" si="3"/>
        <v>41</v>
      </c>
      <c r="F10" s="114">
        <f t="shared" si="4"/>
        <v>17</v>
      </c>
      <c r="G10" s="114">
        <f t="shared" si="5"/>
        <v>18</v>
      </c>
      <c r="H10" s="115">
        <v>0</v>
      </c>
      <c r="I10" s="115">
        <v>0</v>
      </c>
      <c r="J10" s="115">
        <v>2</v>
      </c>
      <c r="K10" s="115">
        <v>2</v>
      </c>
      <c r="L10" s="115">
        <v>1</v>
      </c>
      <c r="M10" s="115">
        <v>0</v>
      </c>
      <c r="N10" s="115">
        <v>16</v>
      </c>
      <c r="O10" s="115">
        <v>6</v>
      </c>
      <c r="P10" s="115">
        <v>18</v>
      </c>
      <c r="Q10" s="115">
        <v>2</v>
      </c>
      <c r="R10" s="115">
        <v>9</v>
      </c>
      <c r="S10" s="115">
        <v>7</v>
      </c>
      <c r="T10" s="115">
        <v>8</v>
      </c>
      <c r="U10" s="115">
        <v>13</v>
      </c>
      <c r="V10" s="115">
        <v>7</v>
      </c>
      <c r="W10" s="115">
        <v>2</v>
      </c>
      <c r="X10" s="115">
        <v>4</v>
      </c>
      <c r="Y10" s="115">
        <v>6</v>
      </c>
      <c r="Z10" s="115">
        <v>3</v>
      </c>
      <c r="AA10" s="115">
        <v>5</v>
      </c>
      <c r="AB10" s="115">
        <v>4</v>
      </c>
      <c r="AC10" s="115">
        <v>6</v>
      </c>
      <c r="AD10" s="115">
        <v>9</v>
      </c>
      <c r="AE10" s="115">
        <v>11</v>
      </c>
      <c r="AF10" s="115">
        <v>2</v>
      </c>
      <c r="AG10" s="115">
        <v>2</v>
      </c>
      <c r="AH10" s="115">
        <v>5</v>
      </c>
      <c r="AI10" s="115">
        <v>3</v>
      </c>
      <c r="AJ10" s="115">
        <v>6</v>
      </c>
      <c r="AK10" s="115">
        <v>7</v>
      </c>
      <c r="AL10" s="115">
        <v>7</v>
      </c>
      <c r="AM10" s="115">
        <v>3</v>
      </c>
      <c r="AN10" s="115">
        <v>2</v>
      </c>
      <c r="AO10" s="115">
        <v>2</v>
      </c>
      <c r="AP10" s="115">
        <v>2</v>
      </c>
      <c r="AQ10" s="115">
        <v>0</v>
      </c>
      <c r="AR10" s="115">
        <v>3</v>
      </c>
      <c r="AS10" s="116">
        <v>0</v>
      </c>
      <c r="AT10" s="116">
        <v>4</v>
      </c>
      <c r="AU10" s="116">
        <v>3</v>
      </c>
      <c r="AV10" s="65">
        <v>3</v>
      </c>
      <c r="AW10" s="65">
        <v>4</v>
      </c>
      <c r="AX10" s="65">
        <v>3</v>
      </c>
      <c r="AY10" s="65">
        <v>6</v>
      </c>
      <c r="AZ10" s="65">
        <v>1</v>
      </c>
      <c r="BA10" s="65">
        <v>2</v>
      </c>
      <c r="BB10" s="65">
        <v>1</v>
      </c>
      <c r="BC10" s="65">
        <v>0</v>
      </c>
      <c r="BD10" s="65">
        <v>4</v>
      </c>
      <c r="BE10" s="65">
        <v>10</v>
      </c>
      <c r="BF10" s="65">
        <v>4</v>
      </c>
      <c r="BG10" s="65"/>
      <c r="BH10" s="65"/>
      <c r="BI10" s="65"/>
      <c r="BJ10" s="65"/>
      <c r="BK10" s="65"/>
      <c r="BL10" s="65"/>
      <c r="BM10" s="65"/>
      <c r="BN10" s="65"/>
      <c r="BO10" s="65"/>
    </row>
    <row r="11" spans="1:67" ht="14.25" customHeight="1">
      <c r="A11" s="63" t="s">
        <v>253</v>
      </c>
      <c r="B11" s="64">
        <f t="shared" si="0"/>
        <v>0</v>
      </c>
      <c r="C11" s="114">
        <f t="shared" si="1"/>
        <v>0</v>
      </c>
      <c r="D11" s="114">
        <f t="shared" si="2"/>
        <v>0</v>
      </c>
      <c r="E11" s="114">
        <f t="shared" si="3"/>
        <v>0</v>
      </c>
      <c r="F11" s="114">
        <f t="shared" si="4"/>
        <v>0</v>
      </c>
      <c r="G11" s="114">
        <f t="shared" si="5"/>
        <v>37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6"/>
      <c r="AT11" s="116"/>
      <c r="AU11" s="116"/>
      <c r="AV11" s="65"/>
      <c r="AW11" s="65"/>
      <c r="AX11" s="65"/>
      <c r="AY11" s="65"/>
      <c r="AZ11" s="65"/>
      <c r="BA11" s="65"/>
      <c r="BB11" s="65"/>
      <c r="BC11" s="65"/>
      <c r="BD11" s="65">
        <v>14</v>
      </c>
      <c r="BE11" s="65">
        <v>8</v>
      </c>
      <c r="BF11" s="65">
        <v>15</v>
      </c>
      <c r="BG11" s="65"/>
      <c r="BH11" s="65"/>
      <c r="BI11" s="65"/>
      <c r="BJ11" s="65"/>
      <c r="BK11" s="65"/>
      <c r="BL11" s="65"/>
      <c r="BM11" s="65"/>
      <c r="BN11" s="65"/>
      <c r="BO11" s="65"/>
    </row>
    <row r="12" spans="1:67" ht="14.25" customHeight="1">
      <c r="A12" s="66" t="s">
        <v>191</v>
      </c>
      <c r="B12" s="117">
        <f t="shared" si="0"/>
        <v>43</v>
      </c>
      <c r="C12" s="118">
        <f t="shared" si="1"/>
        <v>37</v>
      </c>
      <c r="D12" s="118">
        <f t="shared" si="2"/>
        <v>43</v>
      </c>
      <c r="E12" s="118">
        <f t="shared" si="3"/>
        <v>32</v>
      </c>
      <c r="F12" s="118">
        <f t="shared" si="4"/>
        <v>27</v>
      </c>
      <c r="G12" s="118">
        <f t="shared" si="5"/>
        <v>12</v>
      </c>
      <c r="H12" s="119">
        <v>3</v>
      </c>
      <c r="I12" s="119">
        <v>5</v>
      </c>
      <c r="J12" s="119">
        <v>6</v>
      </c>
      <c r="K12" s="120">
        <v>1</v>
      </c>
      <c r="L12" s="119">
        <v>3</v>
      </c>
      <c r="M12" s="119">
        <v>2</v>
      </c>
      <c r="N12" s="119">
        <v>1</v>
      </c>
      <c r="O12" s="119">
        <v>1</v>
      </c>
      <c r="P12" s="119">
        <v>9</v>
      </c>
      <c r="Q12" s="119">
        <v>3</v>
      </c>
      <c r="R12" s="119">
        <v>1</v>
      </c>
      <c r="S12" s="119">
        <v>2</v>
      </c>
      <c r="T12" s="119">
        <v>2</v>
      </c>
      <c r="U12" s="119">
        <v>4</v>
      </c>
      <c r="V12" s="119">
        <v>4</v>
      </c>
      <c r="W12" s="119">
        <v>4</v>
      </c>
      <c r="X12" s="119">
        <v>4</v>
      </c>
      <c r="Y12" s="119">
        <v>2</v>
      </c>
      <c r="Z12" s="119">
        <v>1</v>
      </c>
      <c r="AA12" s="119">
        <v>5</v>
      </c>
      <c r="AB12" s="119">
        <v>6</v>
      </c>
      <c r="AC12" s="119">
        <v>3</v>
      </c>
      <c r="AD12" s="119">
        <v>4</v>
      </c>
      <c r="AE12" s="119">
        <v>4</v>
      </c>
      <c r="AF12" s="119">
        <v>2</v>
      </c>
      <c r="AG12" s="119">
        <v>3</v>
      </c>
      <c r="AH12" s="119">
        <v>5</v>
      </c>
      <c r="AI12" s="119">
        <v>0</v>
      </c>
      <c r="AJ12" s="119">
        <v>5</v>
      </c>
      <c r="AK12" s="119">
        <v>6</v>
      </c>
      <c r="AL12" s="119">
        <v>0</v>
      </c>
      <c r="AM12" s="119">
        <v>4</v>
      </c>
      <c r="AN12" s="119">
        <v>0</v>
      </c>
      <c r="AO12" s="119">
        <v>6</v>
      </c>
      <c r="AP12" s="119">
        <v>1</v>
      </c>
      <c r="AQ12" s="119">
        <v>0</v>
      </c>
      <c r="AR12" s="119">
        <v>0</v>
      </c>
      <c r="AS12" s="119">
        <v>1</v>
      </c>
      <c r="AT12" s="119">
        <v>8</v>
      </c>
      <c r="AU12" s="119">
        <v>2</v>
      </c>
      <c r="AV12" s="67">
        <v>7</v>
      </c>
      <c r="AW12" s="67">
        <v>9</v>
      </c>
      <c r="AX12" s="67">
        <v>4</v>
      </c>
      <c r="AY12" s="67">
        <v>4</v>
      </c>
      <c r="AZ12" s="67">
        <v>2</v>
      </c>
      <c r="BA12" s="67">
        <v>5</v>
      </c>
      <c r="BB12" s="67">
        <v>2</v>
      </c>
      <c r="BC12" s="67">
        <v>4</v>
      </c>
      <c r="BD12" s="67">
        <v>4</v>
      </c>
      <c r="BE12" s="67">
        <v>4</v>
      </c>
      <c r="BF12" s="67">
        <v>4</v>
      </c>
      <c r="BG12" s="67"/>
      <c r="BH12" s="67"/>
      <c r="BI12" s="67"/>
      <c r="BJ12" s="67"/>
      <c r="BK12" s="67"/>
      <c r="BL12" s="67"/>
      <c r="BM12" s="67"/>
      <c r="BN12" s="67"/>
      <c r="BO12" s="67"/>
    </row>
    <row r="13" spans="1:67" ht="14.25" customHeight="1">
      <c r="A13" s="66" t="s">
        <v>192</v>
      </c>
      <c r="B13" s="117">
        <f t="shared" si="0"/>
        <v>14</v>
      </c>
      <c r="C13" s="118">
        <f t="shared" si="1"/>
        <v>0</v>
      </c>
      <c r="D13" s="118">
        <f t="shared" si="2"/>
        <v>13</v>
      </c>
      <c r="E13" s="118">
        <f t="shared" si="3"/>
        <v>18</v>
      </c>
      <c r="F13" s="118">
        <f t="shared" si="4"/>
        <v>0</v>
      </c>
      <c r="G13" s="118">
        <f t="shared" si="5"/>
        <v>0</v>
      </c>
      <c r="H13" s="119"/>
      <c r="I13" s="119"/>
      <c r="J13" s="119"/>
      <c r="K13" s="120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>
        <v>4</v>
      </c>
      <c r="Y13" s="119">
        <v>0</v>
      </c>
      <c r="Z13" s="119">
        <v>0</v>
      </c>
      <c r="AA13" s="119">
        <v>0</v>
      </c>
      <c r="AB13" s="119">
        <v>5</v>
      </c>
      <c r="AC13" s="119">
        <v>0</v>
      </c>
      <c r="AD13" s="119">
        <v>3</v>
      </c>
      <c r="AE13" s="119">
        <v>1</v>
      </c>
      <c r="AF13" s="119">
        <v>0</v>
      </c>
      <c r="AG13" s="119">
        <v>1</v>
      </c>
      <c r="AH13" s="119">
        <v>0</v>
      </c>
      <c r="AI13" s="119">
        <v>0</v>
      </c>
      <c r="AJ13" s="119">
        <v>1</v>
      </c>
      <c r="AK13" s="119">
        <v>2</v>
      </c>
      <c r="AL13" s="119">
        <v>6</v>
      </c>
      <c r="AM13" s="119">
        <v>0</v>
      </c>
      <c r="AN13" s="119">
        <v>0</v>
      </c>
      <c r="AO13" s="119">
        <v>5</v>
      </c>
      <c r="AP13" s="119">
        <v>3</v>
      </c>
      <c r="AQ13" s="119">
        <v>0</v>
      </c>
      <c r="AR13" s="119">
        <v>0</v>
      </c>
      <c r="AS13" s="119">
        <v>0</v>
      </c>
      <c r="AT13" s="119">
        <v>0</v>
      </c>
      <c r="AU13" s="119">
        <v>0</v>
      </c>
      <c r="AV13" s="67">
        <v>0</v>
      </c>
      <c r="AW13" s="67"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  <c r="BD13" s="67">
        <v>0</v>
      </c>
      <c r="BE13" s="67">
        <v>0</v>
      </c>
      <c r="BF13" s="67">
        <v>0</v>
      </c>
      <c r="BG13" s="67"/>
      <c r="BH13" s="67"/>
      <c r="BI13" s="67"/>
      <c r="BJ13" s="67"/>
      <c r="BK13" s="67"/>
      <c r="BL13" s="67"/>
      <c r="BM13" s="67"/>
      <c r="BN13" s="67"/>
      <c r="BO13" s="67"/>
    </row>
    <row r="14" spans="1:67" ht="14.25" customHeight="1">
      <c r="A14" s="70" t="s">
        <v>142</v>
      </c>
      <c r="B14" s="68">
        <f t="shared" si="0"/>
        <v>6980</v>
      </c>
      <c r="C14" s="74">
        <f>C3+C9+C12</f>
        <v>7211</v>
      </c>
      <c r="D14" s="74">
        <f t="shared" si="2"/>
        <v>7238</v>
      </c>
      <c r="E14" s="74">
        <f t="shared" si="3"/>
        <v>7575</v>
      </c>
      <c r="F14" s="74">
        <f t="shared" si="4"/>
        <v>4268</v>
      </c>
      <c r="G14" s="74">
        <f t="shared" si="5"/>
        <v>2146</v>
      </c>
      <c r="H14" s="75">
        <f t="shared" ref="H14:BB14" si="6">H3+H9+H12+H13</f>
        <v>463</v>
      </c>
      <c r="I14" s="75">
        <f t="shared" si="6"/>
        <v>467</v>
      </c>
      <c r="J14" s="75">
        <f t="shared" si="6"/>
        <v>694</v>
      </c>
      <c r="K14" s="75">
        <f t="shared" si="6"/>
        <v>231</v>
      </c>
      <c r="L14" s="75">
        <f t="shared" si="6"/>
        <v>268</v>
      </c>
      <c r="M14" s="75">
        <f t="shared" si="6"/>
        <v>476</v>
      </c>
      <c r="N14" s="75">
        <f t="shared" si="6"/>
        <v>559</v>
      </c>
      <c r="O14" s="75">
        <f t="shared" si="6"/>
        <v>532</v>
      </c>
      <c r="P14" s="75">
        <f t="shared" si="6"/>
        <v>861</v>
      </c>
      <c r="Q14" s="75">
        <f t="shared" si="6"/>
        <v>919</v>
      </c>
      <c r="R14" s="75">
        <f t="shared" si="6"/>
        <v>1080</v>
      </c>
      <c r="S14" s="75">
        <f t="shared" si="6"/>
        <v>661</v>
      </c>
      <c r="T14" s="75">
        <f t="shared" si="6"/>
        <v>657</v>
      </c>
      <c r="U14" s="75">
        <f t="shared" si="6"/>
        <v>733</v>
      </c>
      <c r="V14" s="75">
        <f t="shared" si="6"/>
        <v>643</v>
      </c>
      <c r="W14" s="75">
        <f t="shared" si="6"/>
        <v>516</v>
      </c>
      <c r="X14" s="75">
        <f t="shared" si="6"/>
        <v>510</v>
      </c>
      <c r="Y14" s="75">
        <f t="shared" si="6"/>
        <v>607</v>
      </c>
      <c r="Z14" s="75">
        <f t="shared" si="6"/>
        <v>570</v>
      </c>
      <c r="AA14" s="75">
        <f t="shared" si="6"/>
        <v>722</v>
      </c>
      <c r="AB14" s="75">
        <f t="shared" si="6"/>
        <v>664</v>
      </c>
      <c r="AC14" s="75">
        <f t="shared" si="6"/>
        <v>528</v>
      </c>
      <c r="AD14" s="75">
        <f t="shared" si="6"/>
        <v>589</v>
      </c>
      <c r="AE14" s="75">
        <f t="shared" si="6"/>
        <v>499</v>
      </c>
      <c r="AF14" s="75">
        <f t="shared" si="6"/>
        <v>612</v>
      </c>
      <c r="AG14" s="75">
        <f t="shared" si="6"/>
        <v>520</v>
      </c>
      <c r="AH14" s="75">
        <f t="shared" si="6"/>
        <v>643</v>
      </c>
      <c r="AI14" s="75">
        <f t="shared" si="6"/>
        <v>498</v>
      </c>
      <c r="AJ14" s="75">
        <f t="shared" si="6"/>
        <v>601</v>
      </c>
      <c r="AK14" s="75">
        <f t="shared" si="6"/>
        <v>615</v>
      </c>
      <c r="AL14" s="75">
        <f t="shared" si="6"/>
        <v>739</v>
      </c>
      <c r="AM14" s="75">
        <f t="shared" si="6"/>
        <v>909</v>
      </c>
      <c r="AN14" s="75">
        <f t="shared" si="6"/>
        <v>717</v>
      </c>
      <c r="AO14" s="75">
        <f t="shared" si="6"/>
        <v>732</v>
      </c>
      <c r="AP14" s="75">
        <f t="shared" si="6"/>
        <v>574</v>
      </c>
      <c r="AQ14" s="75">
        <f t="shared" si="6"/>
        <v>415</v>
      </c>
      <c r="AR14" s="75">
        <f t="shared" si="6"/>
        <v>703</v>
      </c>
      <c r="AS14" s="75">
        <f t="shared" si="6"/>
        <v>734</v>
      </c>
      <c r="AT14" s="75">
        <f t="shared" si="6"/>
        <v>780</v>
      </c>
      <c r="AU14" s="75">
        <f t="shared" si="6"/>
        <v>665</v>
      </c>
      <c r="AV14" s="75">
        <f t="shared" si="6"/>
        <v>618</v>
      </c>
      <c r="AW14" s="75">
        <f t="shared" si="6"/>
        <v>768</v>
      </c>
      <c r="AX14" s="75">
        <f t="shared" si="6"/>
        <v>739</v>
      </c>
      <c r="AY14" s="75">
        <f t="shared" si="6"/>
        <v>921</v>
      </c>
      <c r="AZ14" s="75">
        <f t="shared" si="6"/>
        <v>750</v>
      </c>
      <c r="BA14" s="75">
        <f t="shared" si="6"/>
        <v>784</v>
      </c>
      <c r="BB14" s="75">
        <f t="shared" si="6"/>
        <v>587</v>
      </c>
      <c r="BC14" s="69">
        <v>447</v>
      </c>
      <c r="BD14" s="69">
        <v>713</v>
      </c>
      <c r="BE14" s="69">
        <v>706</v>
      </c>
      <c r="BF14" s="69">
        <v>727</v>
      </c>
      <c r="BG14" s="69"/>
      <c r="BH14" s="69"/>
      <c r="BI14" s="69"/>
      <c r="BJ14" s="69"/>
      <c r="BK14" s="69"/>
      <c r="BL14" s="69"/>
      <c r="BM14" s="69"/>
      <c r="BN14" s="69"/>
      <c r="BO14" s="69"/>
    </row>
    <row r="15" spans="1:67" ht="14.25" customHeight="1">
      <c r="A15" s="70" t="s">
        <v>193</v>
      </c>
      <c r="B15" s="68">
        <f t="shared" si="0"/>
        <v>5252</v>
      </c>
      <c r="C15" s="74">
        <f>SUM(H15:S15)</f>
        <v>793</v>
      </c>
      <c r="D15" s="74">
        <f t="shared" si="2"/>
        <v>4843</v>
      </c>
      <c r="E15" s="74">
        <f t="shared" si="3"/>
        <v>7492</v>
      </c>
      <c r="F15" s="74">
        <f t="shared" si="4"/>
        <v>3021</v>
      </c>
      <c r="G15" s="74">
        <f t="shared" si="5"/>
        <v>1272</v>
      </c>
      <c r="H15" s="75">
        <v>306</v>
      </c>
      <c r="I15" s="75">
        <v>487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>
        <f>78+11+172+84+87</f>
        <v>432</v>
      </c>
      <c r="U15" s="75">
        <f>361+73+41</f>
        <v>475</v>
      </c>
      <c r="V15" s="75">
        <f>67+30+84+75+35+101</f>
        <v>392</v>
      </c>
      <c r="W15" s="75">
        <v>372</v>
      </c>
      <c r="X15" s="75">
        <f>49+27+62</f>
        <v>138</v>
      </c>
      <c r="Y15" s="75">
        <f>37+21+74+270</f>
        <v>402</v>
      </c>
      <c r="Z15" s="75">
        <f>28+15+47+307</f>
        <v>397</v>
      </c>
      <c r="AA15" s="75">
        <v>37</v>
      </c>
      <c r="AB15" s="75">
        <f>69+221+209</f>
        <v>499</v>
      </c>
      <c r="AC15" s="75">
        <f>112+199+324</f>
        <v>635</v>
      </c>
      <c r="AD15" s="75">
        <f>94+207+318</f>
        <v>619</v>
      </c>
      <c r="AE15" s="75">
        <f>75+121+249</f>
        <v>445</v>
      </c>
      <c r="AF15" s="75">
        <f>57+270+108</f>
        <v>435</v>
      </c>
      <c r="AG15" s="75">
        <f>376+203+82</f>
        <v>661</v>
      </c>
      <c r="AH15" s="75">
        <f>198+340+74</f>
        <v>612</v>
      </c>
      <c r="AI15" s="75">
        <f>252+274+147</f>
        <v>673</v>
      </c>
      <c r="AJ15" s="75">
        <f>237+370+125</f>
        <v>732</v>
      </c>
      <c r="AK15" s="75">
        <f>357+282+63</f>
        <v>702</v>
      </c>
      <c r="AL15" s="75">
        <f>303+197+86</f>
        <v>586</v>
      </c>
      <c r="AM15" s="75">
        <v>673</v>
      </c>
      <c r="AN15" s="75">
        <v>602</v>
      </c>
      <c r="AO15" s="75">
        <v>657</v>
      </c>
      <c r="AP15" s="75">
        <v>644</v>
      </c>
      <c r="AQ15" s="75">
        <v>515</v>
      </c>
      <c r="AR15" s="75">
        <f>105+37+71+172</f>
        <v>385</v>
      </c>
      <c r="AS15" s="75">
        <f>234+155+69+36</f>
        <v>494</v>
      </c>
      <c r="AT15" s="75">
        <f>180+248+196</f>
        <v>624</v>
      </c>
      <c r="AU15" s="75">
        <f>167+216+110</f>
        <v>493</v>
      </c>
      <c r="AV15" s="76">
        <f>152+225+155</f>
        <v>532</v>
      </c>
      <c r="AW15" s="76">
        <f>151+182+160</f>
        <v>493</v>
      </c>
      <c r="AX15" s="76">
        <f>141+185+157</f>
        <v>483</v>
      </c>
      <c r="AY15" s="76">
        <f>226+78+220</f>
        <v>524</v>
      </c>
      <c r="AZ15" s="76">
        <f>337+190+120</f>
        <v>647</v>
      </c>
      <c r="BA15" s="69">
        <v>670</v>
      </c>
      <c r="BB15" s="69">
        <v>518</v>
      </c>
      <c r="BC15" s="69">
        <v>354</v>
      </c>
      <c r="BD15" s="69">
        <v>432</v>
      </c>
      <c r="BE15" s="69">
        <v>442</v>
      </c>
      <c r="BF15" s="69">
        <f>31+189+178</f>
        <v>398</v>
      </c>
      <c r="BG15" s="69"/>
      <c r="BH15" s="69"/>
      <c r="BI15" s="69"/>
      <c r="BJ15" s="69"/>
      <c r="BK15" s="69"/>
      <c r="BL15" s="69"/>
      <c r="BM15" s="69"/>
      <c r="BN15" s="69"/>
      <c r="BO15" s="69"/>
    </row>
    <row r="16" spans="1:67" ht="14.25" customHeight="1">
      <c r="A16" s="33"/>
      <c r="B16" s="2"/>
      <c r="C16" s="121"/>
      <c r="D16" s="121"/>
      <c r="E16" s="121"/>
      <c r="F16" s="121"/>
      <c r="G16" s="12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</row>
    <row r="17" spans="1:67" ht="14.25" customHeight="1">
      <c r="A17" s="92" t="s">
        <v>249</v>
      </c>
      <c r="B17" s="52" t="str">
        <f t="shared" ref="B17:B18" si="7">B2</f>
        <v>Últimos 12 meses</v>
      </c>
      <c r="C17" s="68">
        <v>2020</v>
      </c>
      <c r="D17" s="68">
        <v>2021</v>
      </c>
      <c r="E17" s="68">
        <v>2022</v>
      </c>
      <c r="F17" s="93">
        <v>2023</v>
      </c>
      <c r="G17" s="68">
        <v>2024</v>
      </c>
      <c r="H17" s="53" t="s">
        <v>174</v>
      </c>
      <c r="I17" s="53" t="s">
        <v>175</v>
      </c>
      <c r="J17" s="53" t="s">
        <v>176</v>
      </c>
      <c r="K17" s="53" t="s">
        <v>177</v>
      </c>
      <c r="L17" s="53" t="s">
        <v>178</v>
      </c>
      <c r="M17" s="53" t="s">
        <v>179</v>
      </c>
      <c r="N17" s="53" t="s">
        <v>180</v>
      </c>
      <c r="O17" s="53" t="s">
        <v>181</v>
      </c>
      <c r="P17" s="53" t="s">
        <v>182</v>
      </c>
      <c r="Q17" s="53" t="s">
        <v>183</v>
      </c>
      <c r="R17" s="53" t="s">
        <v>184</v>
      </c>
      <c r="S17" s="53" t="s">
        <v>250</v>
      </c>
      <c r="T17" s="53" t="s">
        <v>174</v>
      </c>
      <c r="U17" s="53" t="s">
        <v>175</v>
      </c>
      <c r="V17" s="53" t="s">
        <v>176</v>
      </c>
      <c r="W17" s="53" t="s">
        <v>177</v>
      </c>
      <c r="X17" s="53" t="s">
        <v>178</v>
      </c>
      <c r="Y17" s="53" t="s">
        <v>179</v>
      </c>
      <c r="Z17" s="53" t="s">
        <v>180</v>
      </c>
      <c r="AA17" s="53" t="s">
        <v>181</v>
      </c>
      <c r="AB17" s="53" t="s">
        <v>182</v>
      </c>
      <c r="AC17" s="53" t="s">
        <v>183</v>
      </c>
      <c r="AD17" s="53" t="s">
        <v>184</v>
      </c>
      <c r="AE17" s="53" t="s">
        <v>185</v>
      </c>
      <c r="AF17" s="53" t="s">
        <v>174</v>
      </c>
      <c r="AG17" s="53" t="s">
        <v>175</v>
      </c>
      <c r="AH17" s="53" t="s">
        <v>176</v>
      </c>
      <c r="AI17" s="53" t="s">
        <v>177</v>
      </c>
      <c r="AJ17" s="53" t="s">
        <v>178</v>
      </c>
      <c r="AK17" s="53" t="s">
        <v>179</v>
      </c>
      <c r="AL17" s="53" t="s">
        <v>180</v>
      </c>
      <c r="AM17" s="53" t="s">
        <v>181</v>
      </c>
      <c r="AN17" s="53" t="s">
        <v>182</v>
      </c>
      <c r="AO17" s="53" t="s">
        <v>183</v>
      </c>
      <c r="AP17" s="53" t="s">
        <v>184</v>
      </c>
      <c r="AQ17" s="53" t="s">
        <v>185</v>
      </c>
      <c r="AR17" s="53" t="s">
        <v>174</v>
      </c>
      <c r="AS17" s="53" t="s">
        <v>175</v>
      </c>
      <c r="AT17" s="53" t="s">
        <v>176</v>
      </c>
      <c r="AU17" s="53" t="s">
        <v>177</v>
      </c>
      <c r="AV17" s="53" t="s">
        <v>178</v>
      </c>
      <c r="AW17" s="54" t="s">
        <v>179</v>
      </c>
      <c r="AX17" s="53" t="s">
        <v>180</v>
      </c>
      <c r="AY17" s="53" t="s">
        <v>181</v>
      </c>
      <c r="AZ17" s="53" t="s">
        <v>182</v>
      </c>
      <c r="BA17" s="53" t="s">
        <v>183</v>
      </c>
      <c r="BB17" s="53" t="s">
        <v>184</v>
      </c>
      <c r="BC17" s="53" t="s">
        <v>185</v>
      </c>
      <c r="BD17" s="53" t="s">
        <v>174</v>
      </c>
      <c r="BE17" s="53" t="s">
        <v>175</v>
      </c>
      <c r="BF17" s="53" t="s">
        <v>176</v>
      </c>
      <c r="BG17" s="53" t="s">
        <v>177</v>
      </c>
      <c r="BH17" s="53" t="s">
        <v>178</v>
      </c>
      <c r="BI17" s="54" t="s">
        <v>179</v>
      </c>
      <c r="BJ17" s="53" t="s">
        <v>180</v>
      </c>
      <c r="BK17" s="53" t="s">
        <v>181</v>
      </c>
      <c r="BL17" s="53" t="s">
        <v>182</v>
      </c>
      <c r="BM17" s="53" t="s">
        <v>183</v>
      </c>
      <c r="BN17" s="53" t="s">
        <v>184</v>
      </c>
      <c r="BO17" s="53" t="s">
        <v>185</v>
      </c>
    </row>
    <row r="18" spans="1:67" ht="14.25" customHeight="1">
      <c r="A18" s="71" t="s">
        <v>194</v>
      </c>
      <c r="B18" s="72">
        <f t="shared" si="7"/>
        <v>4525</v>
      </c>
      <c r="C18" s="72">
        <f t="shared" ref="C18:AR18" si="8">C3</f>
        <v>5282</v>
      </c>
      <c r="D18" s="72">
        <f t="shared" si="8"/>
        <v>4689</v>
      </c>
      <c r="E18" s="72">
        <f t="shared" si="8"/>
        <v>4951</v>
      </c>
      <c r="F18" s="72">
        <f t="shared" si="8"/>
        <v>2788</v>
      </c>
      <c r="G18" s="72">
        <f t="shared" si="8"/>
        <v>1321</v>
      </c>
      <c r="H18" s="122">
        <f t="shared" si="8"/>
        <v>391</v>
      </c>
      <c r="I18" s="122">
        <f t="shared" si="8"/>
        <v>364</v>
      </c>
      <c r="J18" s="122">
        <f t="shared" si="8"/>
        <v>578</v>
      </c>
      <c r="K18" s="122">
        <f t="shared" si="8"/>
        <v>183</v>
      </c>
      <c r="L18" s="122">
        <f t="shared" si="8"/>
        <v>202</v>
      </c>
      <c r="M18" s="122">
        <f t="shared" si="8"/>
        <v>412</v>
      </c>
      <c r="N18" s="122">
        <f t="shared" si="8"/>
        <v>417</v>
      </c>
      <c r="O18" s="122">
        <f t="shared" si="8"/>
        <v>438</v>
      </c>
      <c r="P18" s="122">
        <f t="shared" si="8"/>
        <v>549</v>
      </c>
      <c r="Q18" s="122">
        <f t="shared" si="8"/>
        <v>610</v>
      </c>
      <c r="R18" s="122">
        <f t="shared" si="8"/>
        <v>718</v>
      </c>
      <c r="S18" s="122">
        <f t="shared" si="8"/>
        <v>420</v>
      </c>
      <c r="T18" s="122">
        <f t="shared" si="8"/>
        <v>438</v>
      </c>
      <c r="U18" s="122">
        <f t="shared" si="8"/>
        <v>468</v>
      </c>
      <c r="V18" s="122">
        <f t="shared" si="8"/>
        <v>411</v>
      </c>
      <c r="W18" s="122">
        <f t="shared" si="8"/>
        <v>329</v>
      </c>
      <c r="X18" s="122">
        <f t="shared" si="8"/>
        <v>326</v>
      </c>
      <c r="Y18" s="122">
        <f t="shared" si="8"/>
        <v>409</v>
      </c>
      <c r="Z18" s="122">
        <f t="shared" si="8"/>
        <v>382</v>
      </c>
      <c r="AA18" s="122">
        <f t="shared" si="8"/>
        <v>456</v>
      </c>
      <c r="AB18" s="122">
        <f t="shared" si="8"/>
        <v>425</v>
      </c>
      <c r="AC18" s="122">
        <f t="shared" si="8"/>
        <v>350</v>
      </c>
      <c r="AD18" s="122">
        <f t="shared" si="8"/>
        <v>368</v>
      </c>
      <c r="AE18" s="122">
        <f t="shared" si="8"/>
        <v>327</v>
      </c>
      <c r="AF18" s="122">
        <f t="shared" si="8"/>
        <v>401</v>
      </c>
      <c r="AG18" s="122">
        <f t="shared" si="8"/>
        <v>339</v>
      </c>
      <c r="AH18" s="122">
        <f t="shared" si="8"/>
        <v>413</v>
      </c>
      <c r="AI18" s="122">
        <f t="shared" si="8"/>
        <v>332</v>
      </c>
      <c r="AJ18" s="122">
        <f t="shared" si="8"/>
        <v>415</v>
      </c>
      <c r="AK18" s="122">
        <f t="shared" si="8"/>
        <v>399</v>
      </c>
      <c r="AL18" s="122">
        <f t="shared" si="8"/>
        <v>467</v>
      </c>
      <c r="AM18" s="122">
        <f t="shared" si="8"/>
        <v>598</v>
      </c>
      <c r="AN18" s="122">
        <f t="shared" si="8"/>
        <v>479</v>
      </c>
      <c r="AO18" s="122">
        <f t="shared" si="8"/>
        <v>475</v>
      </c>
      <c r="AP18" s="122">
        <f t="shared" si="8"/>
        <v>362</v>
      </c>
      <c r="AQ18" s="122">
        <f t="shared" si="8"/>
        <v>271</v>
      </c>
      <c r="AR18" s="122">
        <f t="shared" si="8"/>
        <v>469</v>
      </c>
      <c r="AS18" s="122">
        <v>494</v>
      </c>
      <c r="AT18" s="122">
        <v>489</v>
      </c>
      <c r="AU18" s="122">
        <v>407</v>
      </c>
      <c r="AV18" s="73">
        <v>407</v>
      </c>
      <c r="AW18" s="73">
        <v>522</v>
      </c>
      <c r="AX18" s="73">
        <v>531</v>
      </c>
      <c r="AY18" s="73">
        <v>648</v>
      </c>
      <c r="AZ18" s="73">
        <v>499</v>
      </c>
      <c r="BA18" s="73">
        <v>513</v>
      </c>
      <c r="BB18" s="73">
        <v>374</v>
      </c>
      <c r="BC18" s="73">
        <v>294</v>
      </c>
      <c r="BD18" s="73">
        <v>453</v>
      </c>
      <c r="BE18" s="73">
        <v>396</v>
      </c>
      <c r="BF18" s="73">
        <v>472</v>
      </c>
      <c r="BG18" s="73"/>
      <c r="BH18" s="73"/>
      <c r="BI18" s="73"/>
      <c r="BJ18" s="73"/>
      <c r="BK18" s="73"/>
      <c r="BL18" s="73"/>
      <c r="BM18" s="73"/>
      <c r="BN18" s="73"/>
      <c r="BO18" s="73"/>
    </row>
    <row r="19" spans="1:67" ht="14.25" customHeight="1">
      <c r="A19" s="71" t="s">
        <v>140</v>
      </c>
      <c r="B19" s="72">
        <f t="shared" ref="B19:AR19" si="9">B9</f>
        <v>2398</v>
      </c>
      <c r="C19" s="72">
        <f t="shared" si="9"/>
        <v>1892</v>
      </c>
      <c r="D19" s="72">
        <f t="shared" si="9"/>
        <v>2493</v>
      </c>
      <c r="E19" s="72">
        <f t="shared" si="9"/>
        <v>2574</v>
      </c>
      <c r="F19" s="72">
        <f t="shared" si="9"/>
        <v>1453</v>
      </c>
      <c r="G19" s="72">
        <f t="shared" si="9"/>
        <v>724</v>
      </c>
      <c r="H19" s="122">
        <f t="shared" si="9"/>
        <v>69</v>
      </c>
      <c r="I19" s="122">
        <f t="shared" si="9"/>
        <v>98</v>
      </c>
      <c r="J19" s="122">
        <f t="shared" si="9"/>
        <v>110</v>
      </c>
      <c r="K19" s="122">
        <f t="shared" si="9"/>
        <v>47</v>
      </c>
      <c r="L19" s="122">
        <f t="shared" si="9"/>
        <v>63</v>
      </c>
      <c r="M19" s="122">
        <f t="shared" si="9"/>
        <v>62</v>
      </c>
      <c r="N19" s="122">
        <f t="shared" si="9"/>
        <v>141</v>
      </c>
      <c r="O19" s="122">
        <f t="shared" si="9"/>
        <v>93</v>
      </c>
      <c r="P19" s="122">
        <f t="shared" si="9"/>
        <v>303</v>
      </c>
      <c r="Q19" s="122">
        <f t="shared" si="9"/>
        <v>306</v>
      </c>
      <c r="R19" s="122">
        <f t="shared" si="9"/>
        <v>361</v>
      </c>
      <c r="S19" s="122">
        <f t="shared" si="9"/>
        <v>239</v>
      </c>
      <c r="T19" s="122">
        <f t="shared" si="9"/>
        <v>217</v>
      </c>
      <c r="U19" s="122">
        <f t="shared" si="9"/>
        <v>261</v>
      </c>
      <c r="V19" s="122">
        <f t="shared" si="9"/>
        <v>228</v>
      </c>
      <c r="W19" s="122">
        <f t="shared" si="9"/>
        <v>183</v>
      </c>
      <c r="X19" s="122">
        <f t="shared" si="9"/>
        <v>176</v>
      </c>
      <c r="Y19" s="122">
        <f t="shared" si="9"/>
        <v>196</v>
      </c>
      <c r="Z19" s="122">
        <f t="shared" si="9"/>
        <v>187</v>
      </c>
      <c r="AA19" s="122">
        <f t="shared" si="9"/>
        <v>261</v>
      </c>
      <c r="AB19" s="122">
        <f t="shared" si="9"/>
        <v>228</v>
      </c>
      <c r="AC19" s="122">
        <f t="shared" si="9"/>
        <v>175</v>
      </c>
      <c r="AD19" s="122">
        <f t="shared" si="9"/>
        <v>214</v>
      </c>
      <c r="AE19" s="122">
        <f t="shared" si="9"/>
        <v>167</v>
      </c>
      <c r="AF19" s="122">
        <f t="shared" si="9"/>
        <v>209</v>
      </c>
      <c r="AG19" s="122">
        <f t="shared" si="9"/>
        <v>177</v>
      </c>
      <c r="AH19" s="122">
        <f t="shared" si="9"/>
        <v>225</v>
      </c>
      <c r="AI19" s="122">
        <f t="shared" si="9"/>
        <v>166</v>
      </c>
      <c r="AJ19" s="122">
        <f t="shared" si="9"/>
        <v>180</v>
      </c>
      <c r="AK19" s="122">
        <f t="shared" si="9"/>
        <v>208</v>
      </c>
      <c r="AL19" s="122">
        <f t="shared" si="9"/>
        <v>266</v>
      </c>
      <c r="AM19" s="122">
        <f t="shared" si="9"/>
        <v>307</v>
      </c>
      <c r="AN19" s="122">
        <f t="shared" si="9"/>
        <v>238</v>
      </c>
      <c r="AO19" s="122">
        <f t="shared" si="9"/>
        <v>246</v>
      </c>
      <c r="AP19" s="122">
        <f t="shared" si="9"/>
        <v>208</v>
      </c>
      <c r="AQ19" s="122">
        <f t="shared" si="9"/>
        <v>144</v>
      </c>
      <c r="AR19" s="122">
        <f t="shared" si="9"/>
        <v>234</v>
      </c>
      <c r="AS19" s="122">
        <v>239</v>
      </c>
      <c r="AT19" s="122">
        <v>283</v>
      </c>
      <c r="AU19" s="122">
        <v>256</v>
      </c>
      <c r="AV19" s="73">
        <v>204</v>
      </c>
      <c r="AW19" s="73">
        <v>237</v>
      </c>
      <c r="AX19" s="73">
        <v>204</v>
      </c>
      <c r="AY19" s="73">
        <v>269</v>
      </c>
      <c r="AZ19" s="73">
        <v>249</v>
      </c>
      <c r="BA19" s="73">
        <v>266</v>
      </c>
      <c r="BB19" s="73">
        <v>211</v>
      </c>
      <c r="BC19" s="73">
        <v>149</v>
      </c>
      <c r="BD19" s="73">
        <v>256</v>
      </c>
      <c r="BE19" s="73">
        <v>217</v>
      </c>
      <c r="BF19" s="73">
        <v>251</v>
      </c>
      <c r="BG19" s="73"/>
      <c r="BH19" s="73"/>
      <c r="BI19" s="73"/>
      <c r="BJ19" s="73"/>
      <c r="BK19" s="73"/>
      <c r="BL19" s="73"/>
      <c r="BM19" s="73"/>
      <c r="BN19" s="73"/>
      <c r="BO19" s="73"/>
    </row>
    <row r="20" spans="1:67" ht="14.25" customHeight="1">
      <c r="A20" s="123" t="s">
        <v>191</v>
      </c>
      <c r="B20" s="124">
        <f t="shared" ref="B20:AP20" si="10">B12</f>
        <v>43</v>
      </c>
      <c r="C20" s="124">
        <f t="shared" si="10"/>
        <v>37</v>
      </c>
      <c r="D20" s="124">
        <f t="shared" si="10"/>
        <v>43</v>
      </c>
      <c r="E20" s="124">
        <f t="shared" si="10"/>
        <v>32</v>
      </c>
      <c r="F20" s="124">
        <f t="shared" si="10"/>
        <v>27</v>
      </c>
      <c r="G20" s="124">
        <f t="shared" si="10"/>
        <v>12</v>
      </c>
      <c r="H20" s="125">
        <f t="shared" si="10"/>
        <v>3</v>
      </c>
      <c r="I20" s="125">
        <f t="shared" si="10"/>
        <v>5</v>
      </c>
      <c r="J20" s="125">
        <f t="shared" si="10"/>
        <v>6</v>
      </c>
      <c r="K20" s="125">
        <f t="shared" si="10"/>
        <v>1</v>
      </c>
      <c r="L20" s="125">
        <f t="shared" si="10"/>
        <v>3</v>
      </c>
      <c r="M20" s="125">
        <f t="shared" si="10"/>
        <v>2</v>
      </c>
      <c r="N20" s="125">
        <f t="shared" si="10"/>
        <v>1</v>
      </c>
      <c r="O20" s="125">
        <f t="shared" si="10"/>
        <v>1</v>
      </c>
      <c r="P20" s="125">
        <f t="shared" si="10"/>
        <v>9</v>
      </c>
      <c r="Q20" s="125">
        <f t="shared" si="10"/>
        <v>3</v>
      </c>
      <c r="R20" s="125">
        <f t="shared" si="10"/>
        <v>1</v>
      </c>
      <c r="S20" s="125">
        <f t="shared" si="10"/>
        <v>2</v>
      </c>
      <c r="T20" s="125">
        <f t="shared" si="10"/>
        <v>2</v>
      </c>
      <c r="U20" s="125">
        <f t="shared" si="10"/>
        <v>4</v>
      </c>
      <c r="V20" s="125">
        <f t="shared" si="10"/>
        <v>4</v>
      </c>
      <c r="W20" s="125">
        <f t="shared" si="10"/>
        <v>4</v>
      </c>
      <c r="X20" s="125">
        <f t="shared" si="10"/>
        <v>4</v>
      </c>
      <c r="Y20" s="125">
        <f t="shared" si="10"/>
        <v>2</v>
      </c>
      <c r="Z20" s="125">
        <f t="shared" si="10"/>
        <v>1</v>
      </c>
      <c r="AA20" s="125">
        <f t="shared" si="10"/>
        <v>5</v>
      </c>
      <c r="AB20" s="125">
        <f t="shared" si="10"/>
        <v>6</v>
      </c>
      <c r="AC20" s="125">
        <f t="shared" si="10"/>
        <v>3</v>
      </c>
      <c r="AD20" s="125">
        <f t="shared" si="10"/>
        <v>4</v>
      </c>
      <c r="AE20" s="125">
        <f t="shared" si="10"/>
        <v>4</v>
      </c>
      <c r="AF20" s="125">
        <f t="shared" si="10"/>
        <v>2</v>
      </c>
      <c r="AG20" s="125">
        <f t="shared" si="10"/>
        <v>3</v>
      </c>
      <c r="AH20" s="125">
        <f t="shared" si="10"/>
        <v>5</v>
      </c>
      <c r="AI20" s="125">
        <f t="shared" si="10"/>
        <v>0</v>
      </c>
      <c r="AJ20" s="125">
        <f t="shared" si="10"/>
        <v>5</v>
      </c>
      <c r="AK20" s="125">
        <f t="shared" si="10"/>
        <v>6</v>
      </c>
      <c r="AL20" s="125">
        <f t="shared" si="10"/>
        <v>0</v>
      </c>
      <c r="AM20" s="125">
        <f t="shared" si="10"/>
        <v>4</v>
      </c>
      <c r="AN20" s="125">
        <f t="shared" si="10"/>
        <v>0</v>
      </c>
      <c r="AO20" s="125">
        <f t="shared" si="10"/>
        <v>6</v>
      </c>
      <c r="AP20" s="125">
        <f t="shared" si="10"/>
        <v>1</v>
      </c>
      <c r="AQ20" s="125">
        <v>0</v>
      </c>
      <c r="AR20" s="125">
        <v>0</v>
      </c>
      <c r="AS20" s="125">
        <v>1</v>
      </c>
      <c r="AT20" s="125">
        <v>8</v>
      </c>
      <c r="AU20" s="125">
        <v>2</v>
      </c>
      <c r="AV20" s="126">
        <v>7</v>
      </c>
      <c r="AW20" s="126">
        <v>9</v>
      </c>
      <c r="AX20" s="126">
        <v>4</v>
      </c>
      <c r="AY20" s="126">
        <v>4</v>
      </c>
      <c r="AZ20" s="126">
        <v>2</v>
      </c>
      <c r="BA20" s="126">
        <v>5</v>
      </c>
      <c r="BB20" s="126">
        <v>2</v>
      </c>
      <c r="BC20" s="126">
        <v>4</v>
      </c>
      <c r="BD20" s="126">
        <v>4</v>
      </c>
      <c r="BE20" s="126">
        <v>4</v>
      </c>
      <c r="BF20" s="126">
        <v>4</v>
      </c>
      <c r="BG20" s="126"/>
      <c r="BH20" s="126"/>
      <c r="BI20" s="126"/>
      <c r="BJ20" s="126"/>
      <c r="BK20" s="126"/>
      <c r="BL20" s="126"/>
      <c r="BM20" s="126"/>
      <c r="BN20" s="126"/>
      <c r="BO20" s="126"/>
    </row>
    <row r="21" spans="1:67" ht="14.25" customHeight="1">
      <c r="A21" s="123" t="s">
        <v>192</v>
      </c>
      <c r="B21" s="124">
        <f t="shared" ref="B21:G21" si="11">B13</f>
        <v>14</v>
      </c>
      <c r="C21" s="124">
        <f t="shared" si="11"/>
        <v>0</v>
      </c>
      <c r="D21" s="124">
        <f t="shared" si="11"/>
        <v>13</v>
      </c>
      <c r="E21" s="124">
        <f t="shared" si="11"/>
        <v>18</v>
      </c>
      <c r="F21" s="124">
        <f t="shared" si="11"/>
        <v>0</v>
      </c>
      <c r="G21" s="124">
        <f t="shared" si="11"/>
        <v>0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>
        <f t="shared" ref="X21:AP21" si="12">X13</f>
        <v>4</v>
      </c>
      <c r="Y21" s="125">
        <f t="shared" si="12"/>
        <v>0</v>
      </c>
      <c r="Z21" s="125">
        <f t="shared" si="12"/>
        <v>0</v>
      </c>
      <c r="AA21" s="125">
        <f t="shared" si="12"/>
        <v>0</v>
      </c>
      <c r="AB21" s="125">
        <f t="shared" si="12"/>
        <v>5</v>
      </c>
      <c r="AC21" s="125">
        <f t="shared" si="12"/>
        <v>0</v>
      </c>
      <c r="AD21" s="125">
        <f t="shared" si="12"/>
        <v>3</v>
      </c>
      <c r="AE21" s="125">
        <f t="shared" si="12"/>
        <v>1</v>
      </c>
      <c r="AF21" s="125">
        <f t="shared" si="12"/>
        <v>0</v>
      </c>
      <c r="AG21" s="125">
        <f t="shared" si="12"/>
        <v>1</v>
      </c>
      <c r="AH21" s="125">
        <f t="shared" si="12"/>
        <v>0</v>
      </c>
      <c r="AI21" s="125">
        <f t="shared" si="12"/>
        <v>0</v>
      </c>
      <c r="AJ21" s="125">
        <f t="shared" si="12"/>
        <v>1</v>
      </c>
      <c r="AK21" s="125">
        <f t="shared" si="12"/>
        <v>2</v>
      </c>
      <c r="AL21" s="125">
        <f t="shared" si="12"/>
        <v>6</v>
      </c>
      <c r="AM21" s="125">
        <f t="shared" si="12"/>
        <v>0</v>
      </c>
      <c r="AN21" s="125">
        <f t="shared" si="12"/>
        <v>0</v>
      </c>
      <c r="AO21" s="125">
        <f t="shared" si="12"/>
        <v>5</v>
      </c>
      <c r="AP21" s="125">
        <f t="shared" si="12"/>
        <v>3</v>
      </c>
      <c r="AQ21" s="125">
        <v>0</v>
      </c>
      <c r="AR21" s="125">
        <v>0</v>
      </c>
      <c r="AS21" s="125">
        <v>0</v>
      </c>
      <c r="AT21" s="125">
        <v>0</v>
      </c>
      <c r="AU21" s="125">
        <v>0</v>
      </c>
      <c r="AV21" s="126">
        <v>0</v>
      </c>
      <c r="AW21" s="126">
        <v>0</v>
      </c>
      <c r="AX21" s="126">
        <v>0</v>
      </c>
      <c r="AY21" s="126">
        <v>0</v>
      </c>
      <c r="AZ21" s="126">
        <v>0</v>
      </c>
      <c r="BA21" s="126">
        <v>0</v>
      </c>
      <c r="BB21" s="126">
        <v>0</v>
      </c>
      <c r="BC21" s="126">
        <v>0</v>
      </c>
      <c r="BD21" s="126">
        <v>0</v>
      </c>
      <c r="BE21" s="126">
        <v>0</v>
      </c>
      <c r="BF21" s="126">
        <v>0</v>
      </c>
      <c r="BG21" s="126"/>
      <c r="BH21" s="126"/>
      <c r="BI21" s="126"/>
      <c r="BJ21" s="126"/>
      <c r="BK21" s="126"/>
      <c r="BL21" s="126"/>
      <c r="BM21" s="126"/>
      <c r="BN21" s="126"/>
      <c r="BO21" s="126"/>
    </row>
    <row r="22" spans="1:67" ht="14.25" customHeight="1">
      <c r="A22" s="70" t="s">
        <v>142</v>
      </c>
      <c r="B22" s="74">
        <f t="shared" ref="B22:BF22" si="13">B14</f>
        <v>6980</v>
      </c>
      <c r="C22" s="74">
        <f t="shared" si="13"/>
        <v>7211</v>
      </c>
      <c r="D22" s="74">
        <f t="shared" si="13"/>
        <v>7238</v>
      </c>
      <c r="E22" s="74">
        <f t="shared" si="13"/>
        <v>7575</v>
      </c>
      <c r="F22" s="74">
        <f t="shared" si="13"/>
        <v>4268</v>
      </c>
      <c r="G22" s="74">
        <f t="shared" si="13"/>
        <v>2146</v>
      </c>
      <c r="H22" s="75">
        <f t="shared" si="13"/>
        <v>463</v>
      </c>
      <c r="I22" s="75">
        <f t="shared" si="13"/>
        <v>467</v>
      </c>
      <c r="J22" s="75">
        <f t="shared" si="13"/>
        <v>694</v>
      </c>
      <c r="K22" s="75">
        <f t="shared" si="13"/>
        <v>231</v>
      </c>
      <c r="L22" s="75">
        <f t="shared" si="13"/>
        <v>268</v>
      </c>
      <c r="M22" s="75">
        <f t="shared" si="13"/>
        <v>476</v>
      </c>
      <c r="N22" s="75">
        <f t="shared" si="13"/>
        <v>559</v>
      </c>
      <c r="O22" s="75">
        <f t="shared" si="13"/>
        <v>532</v>
      </c>
      <c r="P22" s="75">
        <f t="shared" si="13"/>
        <v>861</v>
      </c>
      <c r="Q22" s="75">
        <f t="shared" si="13"/>
        <v>919</v>
      </c>
      <c r="R22" s="75">
        <f t="shared" si="13"/>
        <v>1080</v>
      </c>
      <c r="S22" s="75">
        <f t="shared" si="13"/>
        <v>661</v>
      </c>
      <c r="T22" s="75">
        <f t="shared" si="13"/>
        <v>657</v>
      </c>
      <c r="U22" s="75">
        <f t="shared" si="13"/>
        <v>733</v>
      </c>
      <c r="V22" s="75">
        <f t="shared" si="13"/>
        <v>643</v>
      </c>
      <c r="W22" s="75">
        <f t="shared" si="13"/>
        <v>516</v>
      </c>
      <c r="X22" s="75">
        <f t="shared" si="13"/>
        <v>510</v>
      </c>
      <c r="Y22" s="75">
        <f t="shared" si="13"/>
        <v>607</v>
      </c>
      <c r="Z22" s="75">
        <f t="shared" si="13"/>
        <v>570</v>
      </c>
      <c r="AA22" s="75">
        <f t="shared" si="13"/>
        <v>722</v>
      </c>
      <c r="AB22" s="75">
        <f t="shared" si="13"/>
        <v>664</v>
      </c>
      <c r="AC22" s="75">
        <f t="shared" si="13"/>
        <v>528</v>
      </c>
      <c r="AD22" s="75">
        <f t="shared" si="13"/>
        <v>589</v>
      </c>
      <c r="AE22" s="75">
        <f t="shared" si="13"/>
        <v>499</v>
      </c>
      <c r="AF22" s="75">
        <f t="shared" si="13"/>
        <v>612</v>
      </c>
      <c r="AG22" s="75">
        <f t="shared" si="13"/>
        <v>520</v>
      </c>
      <c r="AH22" s="75">
        <f t="shared" si="13"/>
        <v>643</v>
      </c>
      <c r="AI22" s="75">
        <f t="shared" si="13"/>
        <v>498</v>
      </c>
      <c r="AJ22" s="75">
        <f t="shared" si="13"/>
        <v>601</v>
      </c>
      <c r="AK22" s="75">
        <f t="shared" si="13"/>
        <v>615</v>
      </c>
      <c r="AL22" s="75">
        <f t="shared" si="13"/>
        <v>739</v>
      </c>
      <c r="AM22" s="75">
        <f t="shared" si="13"/>
        <v>909</v>
      </c>
      <c r="AN22" s="75">
        <f t="shared" si="13"/>
        <v>717</v>
      </c>
      <c r="AO22" s="75">
        <f t="shared" si="13"/>
        <v>732</v>
      </c>
      <c r="AP22" s="75">
        <f t="shared" si="13"/>
        <v>574</v>
      </c>
      <c r="AQ22" s="75">
        <f t="shared" si="13"/>
        <v>415</v>
      </c>
      <c r="AR22" s="75">
        <f t="shared" si="13"/>
        <v>703</v>
      </c>
      <c r="AS22" s="75">
        <f t="shared" si="13"/>
        <v>734</v>
      </c>
      <c r="AT22" s="75">
        <f t="shared" si="13"/>
        <v>780</v>
      </c>
      <c r="AU22" s="75">
        <f t="shared" si="13"/>
        <v>665</v>
      </c>
      <c r="AV22" s="75">
        <f t="shared" si="13"/>
        <v>618</v>
      </c>
      <c r="AW22" s="75">
        <f t="shared" si="13"/>
        <v>768</v>
      </c>
      <c r="AX22" s="75">
        <f t="shared" si="13"/>
        <v>739</v>
      </c>
      <c r="AY22" s="75">
        <f t="shared" si="13"/>
        <v>921</v>
      </c>
      <c r="AZ22" s="75">
        <f t="shared" si="13"/>
        <v>750</v>
      </c>
      <c r="BA22" s="75">
        <f t="shared" si="13"/>
        <v>784</v>
      </c>
      <c r="BB22" s="75">
        <f t="shared" si="13"/>
        <v>587</v>
      </c>
      <c r="BC22" s="75">
        <f t="shared" si="13"/>
        <v>447</v>
      </c>
      <c r="BD22" s="75">
        <f t="shared" si="13"/>
        <v>713</v>
      </c>
      <c r="BE22" s="75">
        <f t="shared" si="13"/>
        <v>706</v>
      </c>
      <c r="BF22" s="75">
        <f t="shared" si="13"/>
        <v>727</v>
      </c>
      <c r="BG22" s="76"/>
      <c r="BH22" s="76"/>
      <c r="BI22" s="76"/>
      <c r="BJ22" s="76"/>
      <c r="BK22" s="76"/>
      <c r="BL22" s="76"/>
      <c r="BM22" s="76"/>
      <c r="BN22" s="76"/>
      <c r="BO22" s="76"/>
    </row>
    <row r="23" spans="1:67" ht="14.25" customHeight="1">
      <c r="B23" s="2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67" ht="14.25" customHeight="1">
      <c r="B24" s="2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77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67" ht="14.25" customHeight="1">
      <c r="B25" s="2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77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67" ht="14.25" customHeight="1">
      <c r="B26" s="2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77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67" ht="14.25" customHeight="1">
      <c r="B27" s="2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77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67" ht="14.25" customHeight="1">
      <c r="B28" s="2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67" ht="14.25" customHeight="1">
      <c r="B29" s="2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67" ht="14.25" customHeight="1">
      <c r="B30" s="2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67" ht="14.25" customHeight="1">
      <c r="B31" s="2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67" ht="14.25" customHeight="1">
      <c r="B32" s="2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2:31" ht="14.25" customHeight="1">
      <c r="B33" s="2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2:31" ht="14.25" customHeight="1">
      <c r="B34" s="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2:31" ht="14.25" customHeight="1">
      <c r="B35" s="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2:31" ht="14.25" customHeight="1">
      <c r="B36" s="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2:31" ht="14.25" customHeight="1">
      <c r="B37" s="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pans="2:31" ht="14.25" customHeight="1">
      <c r="B38" s="2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2:31" ht="14.25" customHeight="1">
      <c r="B39" s="2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pans="2:31" ht="14.25" customHeight="1">
      <c r="B40" s="2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2:31" ht="14.25" customHeight="1">
      <c r="B41" s="2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2:31" ht="14.25" customHeight="1">
      <c r="B42" s="2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2:31" ht="14.25" customHeight="1">
      <c r="B43" s="2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2:31" ht="14.25" customHeight="1">
      <c r="B44" s="2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2:31" ht="14.25" customHeight="1">
      <c r="B45" s="2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pans="2:31" ht="14.25" customHeight="1">
      <c r="B46" s="2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pans="2:31" ht="14.25" customHeight="1">
      <c r="B47" s="2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pans="2:31" ht="14.25" customHeight="1">
      <c r="B48" s="2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pans="2:31" ht="14.25" customHeight="1">
      <c r="B49" s="2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pans="2:31" ht="14.25" customHeight="1">
      <c r="B50" s="2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pans="2:31" ht="14.25" customHeight="1">
      <c r="B51" s="2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pans="2:31" ht="14.25" customHeight="1">
      <c r="B52" s="2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pans="2:31" ht="14.25" customHeight="1">
      <c r="B53" s="2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pans="2:31" ht="14.25" customHeight="1">
      <c r="B54" s="2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pans="2:31" ht="14.25" customHeight="1">
      <c r="B55" s="2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pans="2:31" ht="14.25" customHeight="1">
      <c r="B56" s="2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pans="2:31" ht="14.25" customHeight="1">
      <c r="B57" s="2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pans="2:31" ht="14.25" customHeight="1">
      <c r="B58" s="2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pans="2:31" ht="14.25" customHeight="1">
      <c r="B59" s="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pans="2:31" ht="14.25" customHeight="1">
      <c r="B60" s="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pans="2:31" ht="14.25" customHeight="1">
      <c r="B61" s="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pans="2:31" ht="14.25" customHeight="1">
      <c r="B62" s="2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pans="2:31" ht="14.25" customHeight="1">
      <c r="B63" s="2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pans="2:31" ht="14.25" customHeight="1">
      <c r="B64" s="2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pans="2:31" ht="14.25" customHeight="1">
      <c r="B65" s="2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pans="2:31" ht="14.25" customHeight="1">
      <c r="B66" s="2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pans="2:31" ht="14.25" customHeight="1">
      <c r="B67" s="2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pans="2:31" ht="14.25" customHeight="1">
      <c r="B68" s="2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pans="2:31" ht="14.25" customHeight="1">
      <c r="B69" s="2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pans="2:31" ht="14.25" customHeight="1">
      <c r="B70" s="2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pans="2:31" ht="14.25" customHeight="1">
      <c r="B71" s="2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pans="2:31" ht="14.25" customHeight="1">
      <c r="B72" s="2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pans="2:31" ht="14.25" customHeight="1">
      <c r="B73" s="2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pans="2:31" ht="14.25" customHeight="1">
      <c r="B74" s="2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pans="2:31" ht="14.25" customHeight="1">
      <c r="B75" s="2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pans="2:31" ht="14.25" customHeight="1">
      <c r="B76" s="2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pans="2:31" ht="14.25" customHeight="1">
      <c r="B77" s="2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pans="2:31" ht="14.25" customHeight="1">
      <c r="B78" s="2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pans="2:31" ht="14.25" customHeight="1">
      <c r="B79" s="2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pans="2:31" ht="14.25" customHeight="1">
      <c r="B80" s="2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pans="2:31" ht="14.25" customHeight="1">
      <c r="B81" s="2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pans="2:31" ht="14.25" customHeight="1">
      <c r="B82" s="2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pans="2:31" ht="14.25" customHeight="1">
      <c r="B83" s="2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pans="2:31" ht="14.25" customHeight="1">
      <c r="B84" s="2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pans="2:31" ht="14.25" customHeight="1">
      <c r="B85" s="2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pans="2:31" ht="14.25" customHeight="1">
      <c r="B86" s="2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pans="2:31" ht="14.25" customHeight="1">
      <c r="B87" s="2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pans="2:31" ht="14.25" customHeight="1">
      <c r="B88" s="2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pans="2:31" ht="14.25" customHeight="1">
      <c r="B89" s="2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pans="2:31" ht="14.25" customHeight="1">
      <c r="B90" s="2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pans="2:31" ht="14.25" customHeight="1">
      <c r="B91" s="2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pans="2:31" ht="14.25" customHeight="1">
      <c r="B92" s="2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pans="2:31" ht="14.25" customHeight="1">
      <c r="B93" s="2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pans="2:31" ht="14.25" customHeight="1">
      <c r="B94" s="2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pans="2:31" ht="14.25" customHeight="1">
      <c r="B95" s="2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pans="2:31" ht="14.25" customHeight="1">
      <c r="B96" s="2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pans="2:31" ht="14.25" customHeight="1">
      <c r="B97" s="2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pans="2:31" ht="14.25" customHeight="1">
      <c r="B98" s="2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pans="2:31" ht="14.25" customHeight="1">
      <c r="B99" s="2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pans="2:31" ht="14.25" customHeight="1">
      <c r="B100" s="2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pans="2:31" ht="14.25" customHeight="1">
      <c r="B101" s="2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</row>
    <row r="102" spans="2:31" ht="14.25" customHeight="1">
      <c r="B102" s="2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</row>
    <row r="103" spans="2:31" ht="14.25" customHeight="1">
      <c r="B103" s="2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</row>
    <row r="104" spans="2:31" ht="14.25" customHeight="1">
      <c r="B104" s="2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</row>
    <row r="105" spans="2:31" ht="14.25" customHeight="1">
      <c r="B105" s="2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</row>
    <row r="106" spans="2:31" ht="14.25" customHeight="1">
      <c r="B106" s="2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</row>
    <row r="107" spans="2:31" ht="14.25" customHeight="1">
      <c r="B107" s="2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</row>
    <row r="108" spans="2:31" ht="14.25" customHeight="1">
      <c r="B108" s="2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</row>
    <row r="109" spans="2:31" ht="14.25" customHeight="1">
      <c r="B109" s="2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</row>
    <row r="110" spans="2:31" ht="14.25" customHeight="1">
      <c r="B110" s="2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</row>
    <row r="111" spans="2:31" ht="14.25" customHeight="1">
      <c r="B111" s="2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</row>
    <row r="112" spans="2:31" ht="14.25" customHeight="1">
      <c r="B112" s="2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</row>
    <row r="113" spans="2:31" ht="14.25" customHeight="1">
      <c r="B113" s="2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</row>
    <row r="114" spans="2:31" ht="14.25" customHeight="1">
      <c r="B114" s="2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</row>
    <row r="115" spans="2:31" ht="14.25" customHeight="1">
      <c r="B115" s="2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</row>
    <row r="116" spans="2:31" ht="14.25" customHeight="1">
      <c r="B116" s="2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</row>
    <row r="117" spans="2:31" ht="14.25" customHeight="1">
      <c r="B117" s="2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</row>
    <row r="118" spans="2:31" ht="14.25" customHeight="1">
      <c r="B118" s="2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</row>
    <row r="119" spans="2:31" ht="14.25" customHeight="1">
      <c r="B119" s="2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</row>
    <row r="120" spans="2:31" ht="14.25" customHeight="1">
      <c r="B120" s="2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</row>
    <row r="121" spans="2:31" ht="14.25" customHeight="1">
      <c r="B121" s="2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</row>
    <row r="122" spans="2:31" ht="14.25" customHeight="1">
      <c r="B122" s="2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</row>
    <row r="123" spans="2:31" ht="14.25" customHeight="1">
      <c r="B123" s="2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</row>
    <row r="124" spans="2:31" ht="14.25" customHeight="1">
      <c r="B124" s="2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</row>
    <row r="125" spans="2:31" ht="14.25" customHeight="1">
      <c r="B125" s="2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</row>
    <row r="126" spans="2:31" ht="14.25" customHeight="1">
      <c r="B126" s="2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</row>
    <row r="127" spans="2:31" ht="14.25" customHeight="1">
      <c r="B127" s="2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</row>
    <row r="128" spans="2:31" ht="14.25" customHeight="1">
      <c r="B128" s="2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</row>
    <row r="129" spans="2:31" ht="14.25" customHeight="1">
      <c r="B129" s="2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</row>
    <row r="130" spans="2:31" ht="14.25" customHeight="1">
      <c r="B130" s="2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</row>
    <row r="131" spans="2:31" ht="14.25" customHeight="1">
      <c r="B131" s="2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</row>
    <row r="132" spans="2:31" ht="14.25" customHeight="1">
      <c r="B132" s="2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</row>
    <row r="133" spans="2:31" ht="14.25" customHeight="1">
      <c r="B133" s="2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</row>
    <row r="134" spans="2:31" ht="14.25" customHeight="1">
      <c r="B134" s="2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</row>
    <row r="135" spans="2:31" ht="14.25" customHeight="1">
      <c r="B135" s="2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</row>
    <row r="136" spans="2:31" ht="14.25" customHeight="1">
      <c r="B136" s="2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</row>
    <row r="137" spans="2:31" ht="14.25" customHeight="1">
      <c r="B137" s="2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</row>
    <row r="138" spans="2:31" ht="14.25" customHeight="1">
      <c r="B138" s="2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</row>
    <row r="139" spans="2:31" ht="14.25" customHeight="1">
      <c r="B139" s="2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</row>
    <row r="140" spans="2:31" ht="14.25" customHeight="1">
      <c r="B140" s="2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</row>
    <row r="141" spans="2:31" ht="14.25" customHeight="1">
      <c r="B141" s="2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</row>
    <row r="142" spans="2:31" ht="14.25" customHeight="1">
      <c r="B142" s="2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</row>
    <row r="143" spans="2:31" ht="14.25" customHeight="1">
      <c r="B143" s="2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</row>
    <row r="144" spans="2:31" ht="14.25" customHeight="1">
      <c r="B144" s="2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</row>
    <row r="145" spans="2:31" ht="14.25" customHeight="1">
      <c r="B145" s="2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</row>
    <row r="146" spans="2:31" ht="14.25" customHeight="1">
      <c r="B146" s="2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</row>
    <row r="147" spans="2:31" ht="14.25" customHeight="1">
      <c r="B147" s="2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</row>
    <row r="148" spans="2:31" ht="14.25" customHeight="1">
      <c r="B148" s="2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</row>
    <row r="149" spans="2:31" ht="14.25" customHeight="1">
      <c r="B149" s="2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</row>
    <row r="150" spans="2:31" ht="14.25" customHeight="1">
      <c r="B150" s="2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</row>
    <row r="151" spans="2:31" ht="14.25" customHeight="1">
      <c r="B151" s="2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</row>
    <row r="152" spans="2:31" ht="14.25" customHeight="1">
      <c r="B152" s="2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</row>
    <row r="153" spans="2:31" ht="14.25" customHeight="1">
      <c r="B153" s="2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</row>
    <row r="154" spans="2:31" ht="14.25" customHeight="1">
      <c r="B154" s="2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</row>
    <row r="155" spans="2:31" ht="14.25" customHeight="1">
      <c r="B155" s="2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</row>
    <row r="156" spans="2:31" ht="14.25" customHeight="1">
      <c r="B156" s="2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</row>
    <row r="157" spans="2:31" ht="14.25" customHeight="1">
      <c r="B157" s="2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</row>
    <row r="158" spans="2:31" ht="14.25" customHeight="1">
      <c r="B158" s="2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</row>
    <row r="159" spans="2:31" ht="14.25" customHeight="1">
      <c r="B159" s="2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</row>
    <row r="160" spans="2:31" ht="14.25" customHeight="1">
      <c r="B160" s="2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</row>
    <row r="161" spans="2:31" ht="14.25" customHeight="1">
      <c r="B161" s="2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</row>
    <row r="162" spans="2:31" ht="14.25" customHeight="1">
      <c r="B162" s="2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</row>
    <row r="163" spans="2:31" ht="14.25" customHeight="1">
      <c r="B163" s="2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</row>
    <row r="164" spans="2:31" ht="14.25" customHeight="1">
      <c r="B164" s="2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</row>
    <row r="165" spans="2:31" ht="14.25" customHeight="1">
      <c r="B165" s="2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</row>
    <row r="166" spans="2:31" ht="14.25" customHeight="1">
      <c r="B166" s="2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</row>
    <row r="167" spans="2:31" ht="14.25" customHeight="1">
      <c r="B167" s="2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</row>
    <row r="168" spans="2:31" ht="14.25" customHeight="1">
      <c r="B168" s="2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</row>
    <row r="169" spans="2:31" ht="14.25" customHeight="1">
      <c r="B169" s="2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</row>
    <row r="170" spans="2:31" ht="14.25" customHeight="1">
      <c r="B170" s="2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</row>
    <row r="171" spans="2:31" ht="14.25" customHeight="1">
      <c r="B171" s="2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</row>
    <row r="172" spans="2:31" ht="14.25" customHeight="1">
      <c r="B172" s="2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</row>
    <row r="173" spans="2:31" ht="14.25" customHeight="1">
      <c r="B173" s="2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</row>
    <row r="174" spans="2:31" ht="14.25" customHeight="1">
      <c r="B174" s="2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</row>
    <row r="175" spans="2:31" ht="14.25" customHeight="1">
      <c r="B175" s="2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</row>
    <row r="176" spans="2:31" ht="14.25" customHeight="1">
      <c r="B176" s="2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</row>
    <row r="177" spans="2:31" ht="14.25" customHeight="1">
      <c r="B177" s="2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</row>
    <row r="178" spans="2:31" ht="14.25" customHeight="1">
      <c r="B178" s="2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</row>
    <row r="179" spans="2:31" ht="14.25" customHeight="1">
      <c r="B179" s="2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</row>
    <row r="180" spans="2:31" ht="14.25" customHeight="1">
      <c r="B180" s="2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</row>
    <row r="181" spans="2:31" ht="14.25" customHeight="1">
      <c r="B181" s="2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</row>
    <row r="182" spans="2:31" ht="14.25" customHeight="1">
      <c r="B182" s="2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</row>
    <row r="183" spans="2:31" ht="14.25" customHeight="1">
      <c r="B183" s="2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</row>
    <row r="184" spans="2:31" ht="14.25" customHeight="1">
      <c r="B184" s="2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</row>
    <row r="185" spans="2:31" ht="14.25" customHeight="1">
      <c r="B185" s="2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</row>
    <row r="186" spans="2:31" ht="14.25" customHeight="1">
      <c r="B186" s="2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</row>
    <row r="187" spans="2:31" ht="14.25" customHeight="1">
      <c r="B187" s="2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</row>
    <row r="188" spans="2:31" ht="14.25" customHeight="1">
      <c r="B188" s="2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</row>
    <row r="189" spans="2:31" ht="14.25" customHeight="1">
      <c r="B189" s="2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</row>
    <row r="190" spans="2:31" ht="14.25" customHeight="1">
      <c r="B190" s="2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</row>
    <row r="191" spans="2:31" ht="14.25" customHeight="1">
      <c r="B191" s="2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</row>
    <row r="192" spans="2:31" ht="14.25" customHeight="1">
      <c r="B192" s="2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</row>
    <row r="193" spans="2:31" ht="14.25" customHeight="1">
      <c r="B193" s="2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</row>
    <row r="194" spans="2:31" ht="14.25" customHeight="1">
      <c r="B194" s="2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</row>
    <row r="195" spans="2:31" ht="14.25" customHeight="1">
      <c r="B195" s="2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</row>
    <row r="196" spans="2:31" ht="14.25" customHeight="1">
      <c r="B196" s="2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</row>
    <row r="197" spans="2:31" ht="14.25" customHeight="1">
      <c r="B197" s="2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</row>
    <row r="198" spans="2:31" ht="14.25" customHeight="1">
      <c r="B198" s="2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</row>
    <row r="199" spans="2:31" ht="14.25" customHeight="1">
      <c r="B199" s="2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</row>
    <row r="200" spans="2:31" ht="14.25" customHeight="1">
      <c r="B200" s="2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</row>
    <row r="201" spans="2:31" ht="14.25" customHeight="1">
      <c r="B201" s="2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</row>
    <row r="202" spans="2:31" ht="14.25" customHeight="1">
      <c r="B202" s="2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</row>
    <row r="203" spans="2:31" ht="14.25" customHeight="1">
      <c r="B203" s="2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</row>
    <row r="204" spans="2:31" ht="14.25" customHeight="1">
      <c r="B204" s="2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</row>
    <row r="205" spans="2:31" ht="14.25" customHeight="1">
      <c r="B205" s="2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</row>
    <row r="206" spans="2:31" ht="14.25" customHeight="1">
      <c r="B206" s="2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</row>
    <row r="207" spans="2:31" ht="14.25" customHeight="1">
      <c r="B207" s="2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</row>
    <row r="208" spans="2:31" ht="14.25" customHeight="1">
      <c r="B208" s="2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</row>
    <row r="209" spans="2:31" ht="14.25" customHeight="1">
      <c r="B209" s="2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</row>
    <row r="210" spans="2:31" ht="14.25" customHeight="1">
      <c r="B210" s="2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</row>
    <row r="211" spans="2:31" ht="14.25" customHeight="1">
      <c r="B211" s="2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</row>
    <row r="212" spans="2:31" ht="14.25" customHeight="1">
      <c r="B212" s="2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</row>
    <row r="213" spans="2:31" ht="14.25" customHeight="1">
      <c r="B213" s="2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</row>
    <row r="214" spans="2:31" ht="14.25" customHeight="1">
      <c r="B214" s="2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</row>
    <row r="215" spans="2:31" ht="14.25" customHeight="1">
      <c r="B215" s="2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</row>
    <row r="216" spans="2:31" ht="14.25" customHeight="1">
      <c r="B216" s="2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</row>
    <row r="217" spans="2:31" ht="14.25" customHeight="1">
      <c r="B217" s="2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</row>
    <row r="218" spans="2:31" ht="14.25" customHeight="1">
      <c r="B218" s="2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</row>
    <row r="219" spans="2:31" ht="14.25" customHeight="1">
      <c r="B219" s="2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</row>
    <row r="220" spans="2:31" ht="14.25" customHeight="1">
      <c r="B220" s="2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</row>
    <row r="221" spans="2:31" ht="14.25" customHeight="1">
      <c r="B221" s="2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</row>
    <row r="222" spans="2:31" ht="14.25" customHeight="1">
      <c r="B222" s="2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</row>
    <row r="223" spans="2:31" ht="14.25" customHeight="1">
      <c r="B223" s="2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</row>
    <row r="224" spans="2:31" ht="14.25" customHeight="1">
      <c r="B224" s="2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</row>
    <row r="225" spans="2:31" ht="14.25" customHeight="1">
      <c r="B225" s="2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</row>
    <row r="226" spans="2:31" ht="14.25" customHeight="1">
      <c r="B226" s="2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</row>
    <row r="227" spans="2:31" ht="14.25" customHeight="1">
      <c r="B227" s="2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</row>
    <row r="228" spans="2:31" ht="14.25" customHeight="1">
      <c r="B228" s="2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</row>
    <row r="229" spans="2:31" ht="14.25" customHeight="1">
      <c r="B229" s="2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</row>
    <row r="230" spans="2:31" ht="14.25" customHeight="1">
      <c r="B230" s="2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</row>
    <row r="231" spans="2:31" ht="14.25" customHeight="1">
      <c r="B231" s="2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</row>
    <row r="232" spans="2:31" ht="14.25" customHeight="1">
      <c r="B232" s="2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</row>
    <row r="233" spans="2:31" ht="14.25" customHeight="1">
      <c r="B233" s="2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</row>
    <row r="234" spans="2:31" ht="14.25" customHeight="1">
      <c r="B234" s="2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</row>
    <row r="235" spans="2:31" ht="14.25" customHeight="1">
      <c r="B235" s="2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</row>
    <row r="236" spans="2:31" ht="14.25" customHeight="1">
      <c r="B236" s="2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</row>
    <row r="237" spans="2:31" ht="14.25" customHeight="1">
      <c r="B237" s="2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</row>
    <row r="238" spans="2:31" ht="14.25" customHeight="1">
      <c r="B238" s="2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</row>
    <row r="239" spans="2:31" ht="14.25" customHeight="1">
      <c r="B239" s="2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</row>
    <row r="240" spans="2:31" ht="14.25" customHeight="1">
      <c r="B240" s="2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</row>
    <row r="241" spans="2:31" ht="14.25" customHeight="1">
      <c r="B241" s="2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</row>
    <row r="242" spans="2:31" ht="14.25" customHeight="1">
      <c r="B242" s="2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</row>
    <row r="243" spans="2:31" ht="14.25" customHeight="1">
      <c r="B243" s="2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</row>
    <row r="244" spans="2:31" ht="14.25" customHeight="1">
      <c r="B244" s="2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</row>
    <row r="245" spans="2:31" ht="14.25" customHeight="1">
      <c r="B245" s="2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</row>
    <row r="246" spans="2:31" ht="14.25" customHeight="1">
      <c r="B246" s="2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</row>
    <row r="247" spans="2:31" ht="14.25" customHeight="1">
      <c r="B247" s="2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</row>
    <row r="248" spans="2:31" ht="14.25" customHeight="1">
      <c r="B248" s="2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</row>
    <row r="249" spans="2:31" ht="14.25" customHeight="1">
      <c r="B249" s="2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</row>
    <row r="250" spans="2:31" ht="14.25" customHeight="1">
      <c r="B250" s="2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</row>
    <row r="251" spans="2:31" ht="14.25" customHeight="1">
      <c r="B251" s="2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</row>
    <row r="252" spans="2:31" ht="14.25" customHeight="1">
      <c r="B252" s="2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</row>
    <row r="253" spans="2:31" ht="14.25" customHeight="1">
      <c r="B253" s="2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</row>
    <row r="254" spans="2:31" ht="14.25" customHeight="1">
      <c r="B254" s="2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</row>
    <row r="255" spans="2:31" ht="14.25" customHeight="1">
      <c r="B255" s="2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</row>
    <row r="256" spans="2:31" ht="14.25" customHeight="1">
      <c r="B256" s="2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</row>
    <row r="257" spans="2:31" ht="14.25" customHeight="1">
      <c r="B257" s="2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</row>
    <row r="258" spans="2:31" ht="14.25" customHeight="1">
      <c r="B258" s="2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</row>
    <row r="259" spans="2:31" ht="14.25" customHeight="1">
      <c r="B259" s="2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</row>
    <row r="260" spans="2:31" ht="14.25" customHeight="1">
      <c r="B260" s="2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</row>
    <row r="261" spans="2:31" ht="14.25" customHeight="1">
      <c r="B261" s="2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</row>
    <row r="262" spans="2:31" ht="14.25" customHeight="1">
      <c r="B262" s="2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</row>
    <row r="263" spans="2:31" ht="14.25" customHeight="1">
      <c r="B263" s="2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</row>
    <row r="264" spans="2:31" ht="14.25" customHeight="1">
      <c r="B264" s="2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</row>
    <row r="265" spans="2:31" ht="14.25" customHeight="1">
      <c r="B265" s="2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</row>
    <row r="266" spans="2:31" ht="14.25" customHeight="1">
      <c r="B266" s="2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</row>
    <row r="267" spans="2:31" ht="14.25" customHeight="1">
      <c r="B267" s="2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</row>
    <row r="268" spans="2:31" ht="14.25" customHeight="1">
      <c r="B268" s="2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</row>
    <row r="269" spans="2:31" ht="14.25" customHeight="1">
      <c r="B269" s="2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</row>
    <row r="270" spans="2:31" ht="14.25" customHeight="1">
      <c r="B270" s="2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</row>
    <row r="271" spans="2:31" ht="14.25" customHeight="1">
      <c r="B271" s="2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</row>
    <row r="272" spans="2:31" ht="14.25" customHeight="1">
      <c r="B272" s="2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</row>
    <row r="273" spans="2:31" ht="14.25" customHeight="1">
      <c r="B273" s="2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</row>
    <row r="274" spans="2:31" ht="14.25" customHeight="1">
      <c r="B274" s="2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</row>
    <row r="275" spans="2:31" ht="14.25" customHeight="1">
      <c r="B275" s="2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</row>
    <row r="276" spans="2:31" ht="14.25" customHeight="1">
      <c r="B276" s="2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</row>
    <row r="277" spans="2:31" ht="14.25" customHeight="1">
      <c r="B277" s="2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</row>
    <row r="278" spans="2:31" ht="14.25" customHeight="1">
      <c r="B278" s="2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</row>
    <row r="279" spans="2:31" ht="14.25" customHeight="1">
      <c r="B279" s="2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</row>
    <row r="280" spans="2:31" ht="14.25" customHeight="1">
      <c r="B280" s="2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</row>
    <row r="281" spans="2:31" ht="14.25" customHeight="1">
      <c r="B281" s="2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</row>
    <row r="282" spans="2:31" ht="14.25" customHeight="1">
      <c r="B282" s="2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</row>
    <row r="283" spans="2:31" ht="14.25" customHeight="1">
      <c r="B283" s="2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</row>
    <row r="284" spans="2:31" ht="14.25" customHeight="1">
      <c r="B284" s="2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</row>
    <row r="285" spans="2:31" ht="14.25" customHeight="1">
      <c r="B285" s="2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</row>
    <row r="286" spans="2:31" ht="14.25" customHeight="1">
      <c r="B286" s="2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</row>
    <row r="287" spans="2:31" ht="14.25" customHeight="1">
      <c r="B287" s="2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</row>
    <row r="288" spans="2:31" ht="14.25" customHeight="1">
      <c r="B288" s="2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</row>
    <row r="289" spans="2:31" ht="14.25" customHeight="1">
      <c r="B289" s="2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</row>
    <row r="290" spans="2:31" ht="14.25" customHeight="1">
      <c r="B290" s="2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</row>
    <row r="291" spans="2:31" ht="14.25" customHeight="1">
      <c r="B291" s="2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</row>
    <row r="292" spans="2:31" ht="14.25" customHeight="1">
      <c r="B292" s="2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</row>
    <row r="293" spans="2:31" ht="14.25" customHeight="1">
      <c r="B293" s="2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</row>
    <row r="294" spans="2:31" ht="14.25" customHeight="1">
      <c r="B294" s="2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</row>
    <row r="295" spans="2:31" ht="14.25" customHeight="1">
      <c r="B295" s="2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</row>
    <row r="296" spans="2:31" ht="14.25" customHeight="1">
      <c r="B296" s="2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</row>
    <row r="297" spans="2:31" ht="14.25" customHeight="1">
      <c r="B297" s="2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</row>
    <row r="298" spans="2:31" ht="14.25" customHeight="1">
      <c r="B298" s="2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</row>
    <row r="299" spans="2:31" ht="14.25" customHeight="1">
      <c r="B299" s="2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</row>
    <row r="300" spans="2:31" ht="14.25" customHeight="1">
      <c r="B300" s="2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</row>
    <row r="301" spans="2:31" ht="14.25" customHeight="1">
      <c r="B301" s="2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</row>
    <row r="302" spans="2:31" ht="14.25" customHeight="1">
      <c r="B302" s="2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</row>
    <row r="303" spans="2:31" ht="14.25" customHeight="1">
      <c r="B303" s="2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</row>
    <row r="304" spans="2:31" ht="14.25" customHeight="1">
      <c r="B304" s="2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</row>
    <row r="305" spans="2:31" ht="14.25" customHeight="1">
      <c r="B305" s="2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</row>
    <row r="306" spans="2:31" ht="14.25" customHeight="1">
      <c r="B306" s="2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</row>
    <row r="307" spans="2:31" ht="14.25" customHeight="1">
      <c r="B307" s="2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</row>
    <row r="308" spans="2:31" ht="14.25" customHeight="1">
      <c r="B308" s="2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</row>
    <row r="309" spans="2:31" ht="14.25" customHeight="1">
      <c r="B309" s="2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</row>
    <row r="310" spans="2:31" ht="14.25" customHeight="1">
      <c r="B310" s="2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</row>
    <row r="311" spans="2:31" ht="14.25" customHeight="1">
      <c r="B311" s="2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</row>
    <row r="312" spans="2:31" ht="14.25" customHeight="1">
      <c r="B312" s="2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</row>
    <row r="313" spans="2:31" ht="14.25" customHeight="1">
      <c r="B313" s="2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</row>
    <row r="314" spans="2:31" ht="14.25" customHeight="1">
      <c r="B314" s="2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</row>
    <row r="315" spans="2:31" ht="14.25" customHeight="1">
      <c r="B315" s="2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</row>
    <row r="316" spans="2:31" ht="14.25" customHeight="1">
      <c r="B316" s="2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</row>
    <row r="317" spans="2:31" ht="14.25" customHeight="1">
      <c r="B317" s="2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</row>
    <row r="318" spans="2:31" ht="14.25" customHeight="1">
      <c r="B318" s="2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</row>
    <row r="319" spans="2:31" ht="14.25" customHeight="1">
      <c r="B319" s="2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</row>
    <row r="320" spans="2:31" ht="14.25" customHeight="1">
      <c r="B320" s="2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</row>
    <row r="321" spans="2:31" ht="14.25" customHeight="1">
      <c r="B321" s="2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</row>
    <row r="322" spans="2:31" ht="14.25" customHeight="1">
      <c r="B322" s="2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</row>
    <row r="323" spans="2:31" ht="14.25" customHeight="1">
      <c r="B323" s="2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</row>
    <row r="324" spans="2:31" ht="14.25" customHeight="1">
      <c r="B324" s="2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</row>
    <row r="325" spans="2:31" ht="14.25" customHeight="1">
      <c r="B325" s="2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</row>
    <row r="326" spans="2:31" ht="14.25" customHeight="1">
      <c r="B326" s="2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</row>
    <row r="327" spans="2:31" ht="14.25" customHeight="1">
      <c r="B327" s="2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</row>
    <row r="328" spans="2:31" ht="14.25" customHeight="1">
      <c r="B328" s="2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</row>
    <row r="329" spans="2:31" ht="14.25" customHeight="1">
      <c r="B329" s="2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</row>
    <row r="330" spans="2:31" ht="14.25" customHeight="1">
      <c r="B330" s="2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</row>
    <row r="331" spans="2:31" ht="14.25" customHeight="1">
      <c r="B331" s="2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</row>
    <row r="332" spans="2:31" ht="14.25" customHeight="1">
      <c r="B332" s="2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</row>
    <row r="333" spans="2:31" ht="14.25" customHeight="1">
      <c r="B333" s="2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</row>
    <row r="334" spans="2:31" ht="14.25" customHeight="1">
      <c r="B334" s="2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</row>
    <row r="335" spans="2:31" ht="14.25" customHeight="1">
      <c r="B335" s="2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</row>
    <row r="336" spans="2:31" ht="14.25" customHeight="1">
      <c r="B336" s="2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</row>
    <row r="337" spans="2:31" ht="14.25" customHeight="1">
      <c r="B337" s="2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</row>
    <row r="338" spans="2:31" ht="14.25" customHeight="1">
      <c r="B338" s="2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</row>
    <row r="339" spans="2:31" ht="14.25" customHeight="1">
      <c r="B339" s="2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</row>
    <row r="340" spans="2:31" ht="14.25" customHeight="1">
      <c r="B340" s="2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</row>
    <row r="341" spans="2:31" ht="14.25" customHeight="1">
      <c r="B341" s="2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</row>
    <row r="342" spans="2:31" ht="14.25" customHeight="1">
      <c r="B342" s="2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</row>
    <row r="343" spans="2:31" ht="14.25" customHeight="1">
      <c r="B343" s="2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</row>
    <row r="344" spans="2:31" ht="14.25" customHeight="1">
      <c r="B344" s="2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</row>
    <row r="345" spans="2:31" ht="14.25" customHeight="1">
      <c r="B345" s="2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</row>
    <row r="346" spans="2:31" ht="14.25" customHeight="1">
      <c r="B346" s="2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</row>
    <row r="347" spans="2:31" ht="14.25" customHeight="1">
      <c r="B347" s="2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</row>
    <row r="348" spans="2:31" ht="14.25" customHeight="1">
      <c r="B348" s="2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</row>
    <row r="349" spans="2:31" ht="14.25" customHeight="1">
      <c r="B349" s="2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</row>
    <row r="350" spans="2:31" ht="14.25" customHeight="1">
      <c r="B350" s="2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</row>
    <row r="351" spans="2:31" ht="14.25" customHeight="1">
      <c r="B351" s="2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</row>
    <row r="352" spans="2:31" ht="14.25" customHeight="1">
      <c r="B352" s="2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</row>
    <row r="353" spans="2:31" ht="14.25" customHeight="1">
      <c r="B353" s="2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</row>
    <row r="354" spans="2:31" ht="14.25" customHeight="1">
      <c r="B354" s="2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</row>
    <row r="355" spans="2:31" ht="14.25" customHeight="1">
      <c r="B355" s="2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</row>
    <row r="356" spans="2:31" ht="14.25" customHeight="1">
      <c r="B356" s="2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</row>
    <row r="357" spans="2:31" ht="14.25" customHeight="1">
      <c r="B357" s="2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</row>
    <row r="358" spans="2:31" ht="14.25" customHeight="1">
      <c r="B358" s="2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</row>
    <row r="359" spans="2:31" ht="14.25" customHeight="1">
      <c r="B359" s="2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</row>
    <row r="360" spans="2:31" ht="14.25" customHeight="1">
      <c r="B360" s="2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</row>
    <row r="361" spans="2:31" ht="14.25" customHeight="1">
      <c r="B361" s="2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</row>
    <row r="362" spans="2:31" ht="14.25" customHeight="1">
      <c r="B362" s="2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</row>
    <row r="363" spans="2:31" ht="14.25" customHeight="1">
      <c r="B363" s="2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</row>
    <row r="364" spans="2:31" ht="14.25" customHeight="1">
      <c r="B364" s="2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</row>
    <row r="365" spans="2:31" ht="14.25" customHeight="1">
      <c r="B365" s="2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</row>
    <row r="366" spans="2:31" ht="14.25" customHeight="1">
      <c r="B366" s="2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</row>
    <row r="367" spans="2:31" ht="14.25" customHeight="1">
      <c r="B367" s="2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</row>
    <row r="368" spans="2:31" ht="14.25" customHeight="1">
      <c r="B368" s="2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</row>
    <row r="369" spans="2:31" ht="14.25" customHeight="1">
      <c r="B369" s="2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</row>
    <row r="370" spans="2:31" ht="14.25" customHeight="1">
      <c r="B370" s="2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</row>
    <row r="371" spans="2:31" ht="14.25" customHeight="1">
      <c r="B371" s="2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</row>
    <row r="372" spans="2:31" ht="14.25" customHeight="1">
      <c r="B372" s="2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</row>
    <row r="373" spans="2:31" ht="14.25" customHeight="1">
      <c r="B373" s="2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</row>
    <row r="374" spans="2:31" ht="14.25" customHeight="1">
      <c r="B374" s="2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</row>
    <row r="375" spans="2:31" ht="14.25" customHeight="1">
      <c r="B375" s="2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</row>
    <row r="376" spans="2:31" ht="14.25" customHeight="1">
      <c r="B376" s="2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</row>
    <row r="377" spans="2:31" ht="14.25" customHeight="1">
      <c r="B377" s="2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</row>
    <row r="378" spans="2:31" ht="14.25" customHeight="1">
      <c r="B378" s="2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</row>
    <row r="379" spans="2:31" ht="14.25" customHeight="1">
      <c r="B379" s="2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</row>
    <row r="380" spans="2:31" ht="14.25" customHeight="1">
      <c r="B380" s="2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</row>
    <row r="381" spans="2:31" ht="14.25" customHeight="1">
      <c r="B381" s="2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</row>
    <row r="382" spans="2:31" ht="14.25" customHeight="1">
      <c r="B382" s="2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</row>
    <row r="383" spans="2:31" ht="14.25" customHeight="1">
      <c r="B383" s="2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</row>
    <row r="384" spans="2:31" ht="14.25" customHeight="1">
      <c r="B384" s="2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</row>
    <row r="385" spans="2:31" ht="14.25" customHeight="1">
      <c r="B385" s="2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</row>
    <row r="386" spans="2:31" ht="14.25" customHeight="1">
      <c r="B386" s="2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</row>
    <row r="387" spans="2:31" ht="14.25" customHeight="1">
      <c r="B387" s="2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</row>
    <row r="388" spans="2:31" ht="14.25" customHeight="1">
      <c r="B388" s="2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</row>
    <row r="389" spans="2:31" ht="14.25" customHeight="1">
      <c r="B389" s="2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</row>
    <row r="390" spans="2:31" ht="14.25" customHeight="1">
      <c r="B390" s="2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</row>
    <row r="391" spans="2:31" ht="14.25" customHeight="1">
      <c r="B391" s="2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</row>
    <row r="392" spans="2:31" ht="14.25" customHeight="1">
      <c r="B392" s="2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</row>
    <row r="393" spans="2:31" ht="14.25" customHeight="1">
      <c r="B393" s="2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</row>
    <row r="394" spans="2:31" ht="14.25" customHeight="1">
      <c r="B394" s="2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</row>
    <row r="395" spans="2:31" ht="14.25" customHeight="1">
      <c r="B395" s="2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</row>
    <row r="396" spans="2:31" ht="14.25" customHeight="1">
      <c r="B396" s="2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</row>
    <row r="397" spans="2:31" ht="14.25" customHeight="1">
      <c r="B397" s="2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</row>
    <row r="398" spans="2:31" ht="14.25" customHeight="1">
      <c r="B398" s="2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</row>
    <row r="399" spans="2:31" ht="14.25" customHeight="1">
      <c r="B399" s="2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</row>
    <row r="400" spans="2:31" ht="14.25" customHeight="1">
      <c r="B400" s="2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</row>
    <row r="401" spans="2:31" ht="14.25" customHeight="1">
      <c r="B401" s="2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</row>
    <row r="402" spans="2:31" ht="14.25" customHeight="1">
      <c r="B402" s="2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</row>
    <row r="403" spans="2:31" ht="14.25" customHeight="1">
      <c r="B403" s="2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</row>
    <row r="404" spans="2:31" ht="14.25" customHeight="1">
      <c r="B404" s="2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</row>
    <row r="405" spans="2:31" ht="14.25" customHeight="1">
      <c r="B405" s="2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</row>
    <row r="406" spans="2:31" ht="14.25" customHeight="1">
      <c r="B406" s="2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</row>
    <row r="407" spans="2:31" ht="14.25" customHeight="1">
      <c r="B407" s="2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</row>
    <row r="408" spans="2:31" ht="14.25" customHeight="1">
      <c r="B408" s="2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</row>
    <row r="409" spans="2:31" ht="14.25" customHeight="1">
      <c r="B409" s="2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</row>
    <row r="410" spans="2:31" ht="14.25" customHeight="1">
      <c r="B410" s="2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</row>
    <row r="411" spans="2:31" ht="14.25" customHeight="1">
      <c r="B411" s="2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</row>
    <row r="412" spans="2:31" ht="14.25" customHeight="1">
      <c r="B412" s="2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</row>
    <row r="413" spans="2:31" ht="14.25" customHeight="1">
      <c r="B413" s="2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</row>
    <row r="414" spans="2:31" ht="14.25" customHeight="1">
      <c r="B414" s="2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</row>
    <row r="415" spans="2:31" ht="14.25" customHeight="1">
      <c r="B415" s="2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</row>
    <row r="416" spans="2:31" ht="14.25" customHeight="1">
      <c r="B416" s="2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</row>
    <row r="417" spans="2:31" ht="14.25" customHeight="1">
      <c r="B417" s="2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</row>
    <row r="418" spans="2:31" ht="14.25" customHeight="1">
      <c r="B418" s="2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</row>
    <row r="419" spans="2:31" ht="14.25" customHeight="1">
      <c r="B419" s="2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</row>
    <row r="420" spans="2:31" ht="14.25" customHeight="1">
      <c r="B420" s="2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</row>
    <row r="421" spans="2:31" ht="14.25" customHeight="1">
      <c r="B421" s="2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</row>
    <row r="422" spans="2:31" ht="14.25" customHeight="1">
      <c r="B422" s="2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</row>
    <row r="423" spans="2:31" ht="14.25" customHeight="1">
      <c r="B423" s="2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</row>
    <row r="424" spans="2:31" ht="14.25" customHeight="1">
      <c r="B424" s="2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</row>
    <row r="425" spans="2:31" ht="14.25" customHeight="1">
      <c r="B425" s="2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</row>
    <row r="426" spans="2:31" ht="14.25" customHeight="1">
      <c r="B426" s="2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</row>
    <row r="427" spans="2:31" ht="14.25" customHeight="1">
      <c r="B427" s="2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</row>
    <row r="428" spans="2:31" ht="14.25" customHeight="1">
      <c r="B428" s="2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</row>
    <row r="429" spans="2:31" ht="14.25" customHeight="1">
      <c r="B429" s="2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</row>
    <row r="430" spans="2:31" ht="14.25" customHeight="1">
      <c r="B430" s="2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</row>
    <row r="431" spans="2:31" ht="14.25" customHeight="1">
      <c r="B431" s="2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</row>
    <row r="432" spans="2:31" ht="14.25" customHeight="1">
      <c r="B432" s="2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</row>
    <row r="433" spans="2:31" ht="14.25" customHeight="1">
      <c r="B433" s="2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</row>
    <row r="434" spans="2:31" ht="14.25" customHeight="1">
      <c r="B434" s="2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</row>
    <row r="435" spans="2:31" ht="14.25" customHeight="1">
      <c r="B435" s="2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</row>
    <row r="436" spans="2:31" ht="14.25" customHeight="1">
      <c r="B436" s="2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</row>
    <row r="437" spans="2:31" ht="14.25" customHeight="1">
      <c r="B437" s="2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</row>
    <row r="438" spans="2:31" ht="14.25" customHeight="1">
      <c r="B438" s="2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</row>
    <row r="439" spans="2:31" ht="14.25" customHeight="1">
      <c r="B439" s="2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</row>
    <row r="440" spans="2:31" ht="14.25" customHeight="1">
      <c r="B440" s="2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</row>
    <row r="441" spans="2:31" ht="14.25" customHeight="1">
      <c r="B441" s="2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</row>
    <row r="442" spans="2:31" ht="14.25" customHeight="1">
      <c r="B442" s="2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</row>
    <row r="443" spans="2:31" ht="14.25" customHeight="1">
      <c r="B443" s="2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</row>
    <row r="444" spans="2:31" ht="14.25" customHeight="1">
      <c r="B444" s="2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</row>
    <row r="445" spans="2:31" ht="14.25" customHeight="1">
      <c r="B445" s="2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</row>
    <row r="446" spans="2:31" ht="14.25" customHeight="1">
      <c r="B446" s="2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</row>
    <row r="447" spans="2:31" ht="14.25" customHeight="1">
      <c r="B447" s="2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</row>
    <row r="448" spans="2:31" ht="14.25" customHeight="1">
      <c r="B448" s="2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</row>
    <row r="449" spans="2:31" ht="14.25" customHeight="1">
      <c r="B449" s="2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</row>
    <row r="450" spans="2:31" ht="14.25" customHeight="1">
      <c r="B450" s="2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</row>
    <row r="451" spans="2:31" ht="14.25" customHeight="1">
      <c r="B451" s="2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</row>
    <row r="452" spans="2:31" ht="14.25" customHeight="1">
      <c r="B452" s="2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</row>
    <row r="453" spans="2:31" ht="14.25" customHeight="1">
      <c r="B453" s="2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</row>
    <row r="454" spans="2:31" ht="14.25" customHeight="1">
      <c r="B454" s="2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</row>
    <row r="455" spans="2:31" ht="14.25" customHeight="1">
      <c r="B455" s="2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</row>
    <row r="456" spans="2:31" ht="14.25" customHeight="1">
      <c r="B456" s="2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</row>
    <row r="457" spans="2:31" ht="14.25" customHeight="1">
      <c r="B457" s="2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</row>
    <row r="458" spans="2:31" ht="14.25" customHeight="1">
      <c r="B458" s="2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</row>
    <row r="459" spans="2:31" ht="14.25" customHeight="1">
      <c r="B459" s="2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</row>
    <row r="460" spans="2:31" ht="14.25" customHeight="1">
      <c r="B460" s="2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</row>
    <row r="461" spans="2:31" ht="14.25" customHeight="1">
      <c r="B461" s="2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</row>
    <row r="462" spans="2:31" ht="14.25" customHeight="1">
      <c r="B462" s="2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</row>
    <row r="463" spans="2:31" ht="14.25" customHeight="1">
      <c r="B463" s="2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</row>
    <row r="464" spans="2:31" ht="14.25" customHeight="1">
      <c r="B464" s="2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</row>
    <row r="465" spans="2:31" ht="14.25" customHeight="1">
      <c r="B465" s="2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</row>
    <row r="466" spans="2:31" ht="14.25" customHeight="1">
      <c r="B466" s="2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</row>
    <row r="467" spans="2:31" ht="14.25" customHeight="1">
      <c r="B467" s="2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</row>
    <row r="468" spans="2:31" ht="14.25" customHeight="1">
      <c r="B468" s="2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</row>
    <row r="469" spans="2:31" ht="14.25" customHeight="1">
      <c r="B469" s="2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</row>
    <row r="470" spans="2:31" ht="14.25" customHeight="1">
      <c r="B470" s="2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</row>
    <row r="471" spans="2:31" ht="14.25" customHeight="1">
      <c r="B471" s="2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</row>
    <row r="472" spans="2:31" ht="14.25" customHeight="1">
      <c r="B472" s="2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</row>
    <row r="473" spans="2:31" ht="14.25" customHeight="1">
      <c r="B473" s="2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</row>
    <row r="474" spans="2:31" ht="14.25" customHeight="1">
      <c r="B474" s="2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</row>
    <row r="475" spans="2:31" ht="14.25" customHeight="1">
      <c r="B475" s="2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</row>
    <row r="476" spans="2:31" ht="14.25" customHeight="1">
      <c r="B476" s="2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</row>
    <row r="477" spans="2:31" ht="14.25" customHeight="1">
      <c r="B477" s="2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</row>
    <row r="478" spans="2:31" ht="14.25" customHeight="1">
      <c r="B478" s="2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</row>
    <row r="479" spans="2:31" ht="14.25" customHeight="1">
      <c r="B479" s="2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</row>
    <row r="480" spans="2:31" ht="14.25" customHeight="1">
      <c r="B480" s="2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</row>
    <row r="481" spans="2:31" ht="14.25" customHeight="1">
      <c r="B481" s="2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</row>
    <row r="482" spans="2:31" ht="14.25" customHeight="1">
      <c r="B482" s="2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</row>
    <row r="483" spans="2:31" ht="14.25" customHeight="1">
      <c r="B483" s="2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</row>
    <row r="484" spans="2:31" ht="14.25" customHeight="1">
      <c r="B484" s="2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</row>
    <row r="485" spans="2:31" ht="14.25" customHeight="1">
      <c r="B485" s="2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</row>
    <row r="486" spans="2:31" ht="14.25" customHeight="1">
      <c r="B486" s="2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</row>
    <row r="487" spans="2:31" ht="14.25" customHeight="1">
      <c r="B487" s="2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</row>
    <row r="488" spans="2:31" ht="14.25" customHeight="1">
      <c r="B488" s="2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</row>
    <row r="489" spans="2:31" ht="14.25" customHeight="1">
      <c r="B489" s="2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</row>
    <row r="490" spans="2:31" ht="14.25" customHeight="1">
      <c r="B490" s="2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</row>
    <row r="491" spans="2:31" ht="14.25" customHeight="1">
      <c r="B491" s="2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</row>
    <row r="492" spans="2:31" ht="14.25" customHeight="1">
      <c r="B492" s="2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</row>
    <row r="493" spans="2:31" ht="14.25" customHeight="1">
      <c r="B493" s="2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</row>
    <row r="494" spans="2:31" ht="14.25" customHeight="1">
      <c r="B494" s="2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</row>
    <row r="495" spans="2:31" ht="14.25" customHeight="1">
      <c r="B495" s="2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</row>
    <row r="496" spans="2:31" ht="14.25" customHeight="1">
      <c r="B496" s="2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</row>
    <row r="497" spans="2:31" ht="14.25" customHeight="1">
      <c r="B497" s="2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</row>
    <row r="498" spans="2:31" ht="14.25" customHeight="1">
      <c r="B498" s="2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</row>
    <row r="499" spans="2:31" ht="14.25" customHeight="1">
      <c r="B499" s="2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</row>
    <row r="500" spans="2:31" ht="14.25" customHeight="1">
      <c r="B500" s="2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</row>
    <row r="501" spans="2:31" ht="14.25" customHeight="1">
      <c r="B501" s="2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</row>
    <row r="502" spans="2:31" ht="14.25" customHeight="1">
      <c r="B502" s="2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</row>
    <row r="503" spans="2:31" ht="14.25" customHeight="1">
      <c r="B503" s="2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</row>
    <row r="504" spans="2:31" ht="14.25" customHeight="1">
      <c r="B504" s="2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</row>
    <row r="505" spans="2:31" ht="14.25" customHeight="1">
      <c r="B505" s="2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</row>
    <row r="506" spans="2:31" ht="14.25" customHeight="1">
      <c r="B506" s="2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</row>
    <row r="507" spans="2:31" ht="14.25" customHeight="1">
      <c r="B507" s="2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</row>
    <row r="508" spans="2:31" ht="14.25" customHeight="1">
      <c r="B508" s="2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</row>
    <row r="509" spans="2:31" ht="14.25" customHeight="1">
      <c r="B509" s="2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</row>
    <row r="510" spans="2:31" ht="14.25" customHeight="1">
      <c r="B510" s="2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</row>
    <row r="511" spans="2:31" ht="14.25" customHeight="1">
      <c r="B511" s="2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</row>
    <row r="512" spans="2:31" ht="14.25" customHeight="1">
      <c r="B512" s="2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</row>
    <row r="513" spans="2:31" ht="14.25" customHeight="1">
      <c r="B513" s="2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</row>
    <row r="514" spans="2:31" ht="14.25" customHeight="1">
      <c r="B514" s="2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</row>
    <row r="515" spans="2:31" ht="14.25" customHeight="1">
      <c r="B515" s="2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</row>
    <row r="516" spans="2:31" ht="14.25" customHeight="1">
      <c r="B516" s="2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</row>
    <row r="517" spans="2:31" ht="14.25" customHeight="1">
      <c r="B517" s="2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</row>
    <row r="518" spans="2:31" ht="14.25" customHeight="1">
      <c r="B518" s="2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</row>
    <row r="519" spans="2:31" ht="14.25" customHeight="1">
      <c r="B519" s="2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</row>
    <row r="520" spans="2:31" ht="14.25" customHeight="1">
      <c r="B520" s="2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</row>
    <row r="521" spans="2:31" ht="14.25" customHeight="1">
      <c r="B521" s="2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</row>
    <row r="522" spans="2:31" ht="14.25" customHeight="1">
      <c r="B522" s="2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</row>
    <row r="523" spans="2:31" ht="14.25" customHeight="1">
      <c r="B523" s="2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</row>
    <row r="524" spans="2:31" ht="14.25" customHeight="1">
      <c r="B524" s="2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</row>
    <row r="525" spans="2:31" ht="14.25" customHeight="1">
      <c r="B525" s="2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</row>
    <row r="526" spans="2:31" ht="14.25" customHeight="1">
      <c r="B526" s="2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</row>
    <row r="527" spans="2:31" ht="14.25" customHeight="1">
      <c r="B527" s="2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</row>
    <row r="528" spans="2:31" ht="14.25" customHeight="1">
      <c r="B528" s="2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</row>
    <row r="529" spans="2:31" ht="14.25" customHeight="1">
      <c r="B529" s="2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</row>
    <row r="530" spans="2:31" ht="14.25" customHeight="1">
      <c r="B530" s="2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</row>
    <row r="531" spans="2:31" ht="14.25" customHeight="1">
      <c r="B531" s="2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</row>
    <row r="532" spans="2:31" ht="14.25" customHeight="1">
      <c r="B532" s="2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</row>
    <row r="533" spans="2:31" ht="14.25" customHeight="1">
      <c r="B533" s="2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</row>
    <row r="534" spans="2:31" ht="14.25" customHeight="1">
      <c r="B534" s="2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</row>
    <row r="535" spans="2:31" ht="14.25" customHeight="1">
      <c r="B535" s="2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</row>
    <row r="536" spans="2:31" ht="14.25" customHeight="1">
      <c r="B536" s="2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</row>
    <row r="537" spans="2:31" ht="14.25" customHeight="1">
      <c r="B537" s="2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</row>
    <row r="538" spans="2:31" ht="14.25" customHeight="1">
      <c r="B538" s="2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</row>
    <row r="539" spans="2:31" ht="14.25" customHeight="1">
      <c r="B539" s="2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</row>
    <row r="540" spans="2:31" ht="14.25" customHeight="1">
      <c r="B540" s="2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</row>
    <row r="541" spans="2:31" ht="14.25" customHeight="1">
      <c r="B541" s="2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</row>
    <row r="542" spans="2:31" ht="14.25" customHeight="1">
      <c r="B542" s="2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</row>
    <row r="543" spans="2:31" ht="14.25" customHeight="1">
      <c r="B543" s="2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</row>
    <row r="544" spans="2:31" ht="14.25" customHeight="1">
      <c r="B544" s="2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</row>
    <row r="545" spans="2:31" ht="14.25" customHeight="1">
      <c r="B545" s="2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</row>
    <row r="546" spans="2:31" ht="14.25" customHeight="1">
      <c r="B546" s="2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</row>
    <row r="547" spans="2:31" ht="14.25" customHeight="1">
      <c r="B547" s="2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</row>
    <row r="548" spans="2:31" ht="14.25" customHeight="1">
      <c r="B548" s="2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</row>
    <row r="549" spans="2:31" ht="14.25" customHeight="1">
      <c r="B549" s="2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</row>
    <row r="550" spans="2:31" ht="14.25" customHeight="1">
      <c r="B550" s="2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</row>
    <row r="551" spans="2:31" ht="14.25" customHeight="1">
      <c r="B551" s="2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</row>
    <row r="552" spans="2:31" ht="14.25" customHeight="1">
      <c r="B552" s="2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</row>
    <row r="553" spans="2:31" ht="14.25" customHeight="1">
      <c r="B553" s="2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</row>
    <row r="554" spans="2:31" ht="14.25" customHeight="1">
      <c r="B554" s="2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</row>
    <row r="555" spans="2:31" ht="14.25" customHeight="1">
      <c r="B555" s="2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</row>
    <row r="556" spans="2:31" ht="14.25" customHeight="1">
      <c r="B556" s="2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</row>
    <row r="557" spans="2:31" ht="14.25" customHeight="1">
      <c r="B557" s="2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</row>
    <row r="558" spans="2:31" ht="14.25" customHeight="1">
      <c r="B558" s="2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</row>
    <row r="559" spans="2:31" ht="14.25" customHeight="1">
      <c r="B559" s="2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</row>
    <row r="560" spans="2:31" ht="14.25" customHeight="1">
      <c r="B560" s="2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</row>
    <row r="561" spans="2:31" ht="14.25" customHeight="1">
      <c r="B561" s="2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</row>
    <row r="562" spans="2:31" ht="14.25" customHeight="1">
      <c r="B562" s="2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</row>
    <row r="563" spans="2:31" ht="14.25" customHeight="1">
      <c r="B563" s="2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</row>
    <row r="564" spans="2:31" ht="14.25" customHeight="1">
      <c r="B564" s="2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</row>
    <row r="565" spans="2:31" ht="14.25" customHeight="1">
      <c r="B565" s="2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</row>
    <row r="566" spans="2:31" ht="14.25" customHeight="1">
      <c r="B566" s="2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</row>
    <row r="567" spans="2:31" ht="14.25" customHeight="1">
      <c r="B567" s="2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</row>
    <row r="568" spans="2:31" ht="14.25" customHeight="1">
      <c r="B568" s="2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</row>
    <row r="569" spans="2:31" ht="14.25" customHeight="1">
      <c r="B569" s="2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</row>
    <row r="570" spans="2:31" ht="14.25" customHeight="1">
      <c r="B570" s="2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</row>
    <row r="571" spans="2:31" ht="14.25" customHeight="1">
      <c r="B571" s="2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</row>
    <row r="572" spans="2:31" ht="14.25" customHeight="1">
      <c r="B572" s="2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</row>
    <row r="573" spans="2:31" ht="14.25" customHeight="1">
      <c r="B573" s="2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</row>
    <row r="574" spans="2:31" ht="14.25" customHeight="1">
      <c r="B574" s="2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</row>
    <row r="575" spans="2:31" ht="14.25" customHeight="1">
      <c r="B575" s="2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</row>
    <row r="576" spans="2:31" ht="14.25" customHeight="1">
      <c r="B576" s="2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</row>
    <row r="577" spans="2:31" ht="14.25" customHeight="1">
      <c r="B577" s="2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</row>
    <row r="578" spans="2:31" ht="14.25" customHeight="1">
      <c r="B578" s="2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</row>
    <row r="579" spans="2:31" ht="14.25" customHeight="1">
      <c r="B579" s="2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</row>
    <row r="580" spans="2:31" ht="14.25" customHeight="1">
      <c r="B580" s="2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</row>
    <row r="581" spans="2:31" ht="14.25" customHeight="1">
      <c r="B581" s="2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</row>
    <row r="582" spans="2:31" ht="14.25" customHeight="1">
      <c r="B582" s="2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</row>
    <row r="583" spans="2:31" ht="14.25" customHeight="1">
      <c r="B583" s="2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</row>
    <row r="584" spans="2:31" ht="14.25" customHeight="1">
      <c r="B584" s="2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</row>
    <row r="585" spans="2:31" ht="14.25" customHeight="1">
      <c r="B585" s="2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</row>
    <row r="586" spans="2:31" ht="14.25" customHeight="1">
      <c r="B586" s="2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</row>
    <row r="587" spans="2:31" ht="14.25" customHeight="1">
      <c r="B587" s="2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</row>
    <row r="588" spans="2:31" ht="14.25" customHeight="1">
      <c r="B588" s="2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</row>
    <row r="589" spans="2:31" ht="14.25" customHeight="1">
      <c r="B589" s="2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</row>
    <row r="590" spans="2:31" ht="14.25" customHeight="1">
      <c r="B590" s="2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</row>
    <row r="591" spans="2:31" ht="14.25" customHeight="1">
      <c r="B591" s="2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</row>
    <row r="592" spans="2:31" ht="14.25" customHeight="1">
      <c r="B592" s="2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</row>
    <row r="593" spans="2:31" ht="14.25" customHeight="1">
      <c r="B593" s="2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</row>
    <row r="594" spans="2:31" ht="14.25" customHeight="1">
      <c r="B594" s="2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</row>
    <row r="595" spans="2:31" ht="14.25" customHeight="1">
      <c r="B595" s="2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</row>
    <row r="596" spans="2:31" ht="14.25" customHeight="1">
      <c r="B596" s="2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</row>
    <row r="597" spans="2:31" ht="14.25" customHeight="1">
      <c r="B597" s="2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</row>
    <row r="598" spans="2:31" ht="14.25" customHeight="1">
      <c r="B598" s="2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</row>
    <row r="599" spans="2:31" ht="14.25" customHeight="1">
      <c r="B599" s="2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</row>
    <row r="600" spans="2:31" ht="14.25" customHeight="1">
      <c r="B600" s="2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</row>
    <row r="601" spans="2:31" ht="14.25" customHeight="1">
      <c r="B601" s="2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</row>
    <row r="602" spans="2:31" ht="14.25" customHeight="1">
      <c r="B602" s="2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</row>
    <row r="603" spans="2:31" ht="14.25" customHeight="1">
      <c r="B603" s="2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</row>
    <row r="604" spans="2:31" ht="14.25" customHeight="1">
      <c r="B604" s="2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</row>
    <row r="605" spans="2:31" ht="14.25" customHeight="1">
      <c r="B605" s="2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</row>
    <row r="606" spans="2:31" ht="14.25" customHeight="1">
      <c r="B606" s="2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</row>
    <row r="607" spans="2:31" ht="14.25" customHeight="1">
      <c r="B607" s="2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</row>
    <row r="608" spans="2:31" ht="14.25" customHeight="1">
      <c r="B608" s="2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</row>
    <row r="609" spans="2:31" ht="14.25" customHeight="1">
      <c r="B609" s="2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</row>
    <row r="610" spans="2:31" ht="14.25" customHeight="1">
      <c r="B610" s="2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</row>
    <row r="611" spans="2:31" ht="14.25" customHeight="1">
      <c r="B611" s="2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</row>
    <row r="612" spans="2:31" ht="14.25" customHeight="1">
      <c r="B612" s="2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</row>
    <row r="613" spans="2:31" ht="14.25" customHeight="1">
      <c r="B613" s="2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</row>
    <row r="614" spans="2:31" ht="14.25" customHeight="1">
      <c r="B614" s="2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</row>
    <row r="615" spans="2:31" ht="14.25" customHeight="1">
      <c r="B615" s="2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</row>
    <row r="616" spans="2:31" ht="14.25" customHeight="1">
      <c r="B616" s="2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</row>
    <row r="617" spans="2:31" ht="14.25" customHeight="1">
      <c r="B617" s="2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</row>
    <row r="618" spans="2:31" ht="14.25" customHeight="1">
      <c r="B618" s="2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</row>
    <row r="619" spans="2:31" ht="14.25" customHeight="1">
      <c r="B619" s="2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</row>
    <row r="620" spans="2:31" ht="14.25" customHeight="1">
      <c r="B620" s="2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</row>
    <row r="621" spans="2:31" ht="14.25" customHeight="1">
      <c r="B621" s="2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</row>
    <row r="622" spans="2:31" ht="14.25" customHeight="1">
      <c r="B622" s="2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</row>
    <row r="623" spans="2:31" ht="14.25" customHeight="1">
      <c r="B623" s="2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</row>
    <row r="624" spans="2:31" ht="14.25" customHeight="1">
      <c r="B624" s="2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</row>
    <row r="625" spans="2:31" ht="14.25" customHeight="1">
      <c r="B625" s="2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</row>
    <row r="626" spans="2:31" ht="14.25" customHeight="1">
      <c r="B626" s="2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</row>
    <row r="627" spans="2:31" ht="14.25" customHeight="1">
      <c r="B627" s="2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</row>
    <row r="628" spans="2:31" ht="14.25" customHeight="1">
      <c r="B628" s="2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</row>
    <row r="629" spans="2:31" ht="14.25" customHeight="1">
      <c r="B629" s="2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</row>
    <row r="630" spans="2:31" ht="14.25" customHeight="1">
      <c r="B630" s="2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</row>
    <row r="631" spans="2:31" ht="14.25" customHeight="1">
      <c r="B631" s="2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</row>
    <row r="632" spans="2:31" ht="14.25" customHeight="1">
      <c r="B632" s="2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</row>
    <row r="633" spans="2:31" ht="14.25" customHeight="1">
      <c r="B633" s="2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</row>
    <row r="634" spans="2:31" ht="14.25" customHeight="1">
      <c r="B634" s="2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</row>
    <row r="635" spans="2:31" ht="14.25" customHeight="1">
      <c r="B635" s="2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</row>
    <row r="636" spans="2:31" ht="14.25" customHeight="1">
      <c r="B636" s="2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</row>
    <row r="637" spans="2:31" ht="14.25" customHeight="1">
      <c r="B637" s="2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</row>
    <row r="638" spans="2:31" ht="14.25" customHeight="1">
      <c r="B638" s="2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</row>
    <row r="639" spans="2:31" ht="14.25" customHeight="1">
      <c r="B639" s="2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</row>
    <row r="640" spans="2:31" ht="14.25" customHeight="1">
      <c r="B640" s="2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</row>
    <row r="641" spans="2:31" ht="14.25" customHeight="1">
      <c r="B641" s="2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</row>
    <row r="642" spans="2:31" ht="14.25" customHeight="1">
      <c r="B642" s="2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</row>
    <row r="643" spans="2:31" ht="14.25" customHeight="1">
      <c r="B643" s="2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</row>
    <row r="644" spans="2:31" ht="14.25" customHeight="1">
      <c r="B644" s="2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</row>
    <row r="645" spans="2:31" ht="14.25" customHeight="1">
      <c r="B645" s="2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</row>
    <row r="646" spans="2:31" ht="14.25" customHeight="1">
      <c r="B646" s="2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</row>
    <row r="647" spans="2:31" ht="14.25" customHeight="1">
      <c r="B647" s="2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</row>
    <row r="648" spans="2:31" ht="14.25" customHeight="1">
      <c r="B648" s="2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</row>
    <row r="649" spans="2:31" ht="14.25" customHeight="1">
      <c r="B649" s="2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</row>
    <row r="650" spans="2:31" ht="14.25" customHeight="1">
      <c r="B650" s="2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</row>
    <row r="651" spans="2:31" ht="14.25" customHeight="1">
      <c r="B651" s="2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</row>
    <row r="652" spans="2:31" ht="14.25" customHeight="1">
      <c r="B652" s="2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</row>
    <row r="653" spans="2:31" ht="14.25" customHeight="1">
      <c r="B653" s="2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</row>
    <row r="654" spans="2:31" ht="14.25" customHeight="1">
      <c r="B654" s="2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</row>
    <row r="655" spans="2:31" ht="14.25" customHeight="1">
      <c r="B655" s="2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</row>
    <row r="656" spans="2:31" ht="14.25" customHeight="1">
      <c r="B656" s="2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</row>
    <row r="657" spans="2:31" ht="14.25" customHeight="1">
      <c r="B657" s="2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</row>
    <row r="658" spans="2:31" ht="14.25" customHeight="1">
      <c r="B658" s="2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</row>
    <row r="659" spans="2:31" ht="14.25" customHeight="1">
      <c r="B659" s="2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</row>
    <row r="660" spans="2:31" ht="14.25" customHeight="1">
      <c r="B660" s="2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</row>
    <row r="661" spans="2:31" ht="14.25" customHeight="1">
      <c r="B661" s="2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</row>
    <row r="662" spans="2:31" ht="14.25" customHeight="1">
      <c r="B662" s="2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</row>
    <row r="663" spans="2:31" ht="14.25" customHeight="1">
      <c r="B663" s="2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</row>
    <row r="664" spans="2:31" ht="14.25" customHeight="1">
      <c r="B664" s="2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</row>
    <row r="665" spans="2:31" ht="14.25" customHeight="1">
      <c r="B665" s="2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</row>
    <row r="666" spans="2:31" ht="14.25" customHeight="1">
      <c r="B666" s="2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</row>
    <row r="667" spans="2:31" ht="14.25" customHeight="1">
      <c r="B667" s="2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</row>
    <row r="668" spans="2:31" ht="14.25" customHeight="1">
      <c r="B668" s="2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</row>
    <row r="669" spans="2:31" ht="14.25" customHeight="1">
      <c r="B669" s="2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</row>
    <row r="670" spans="2:31" ht="14.25" customHeight="1">
      <c r="B670" s="2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</row>
    <row r="671" spans="2:31" ht="14.25" customHeight="1">
      <c r="B671" s="2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</row>
    <row r="672" spans="2:31" ht="14.25" customHeight="1">
      <c r="B672" s="2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</row>
    <row r="673" spans="2:31" ht="14.25" customHeight="1">
      <c r="B673" s="2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</row>
    <row r="674" spans="2:31" ht="14.25" customHeight="1">
      <c r="B674" s="2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</row>
    <row r="675" spans="2:31" ht="14.25" customHeight="1">
      <c r="B675" s="2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</row>
    <row r="676" spans="2:31" ht="14.25" customHeight="1">
      <c r="B676" s="2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</row>
    <row r="677" spans="2:31" ht="14.25" customHeight="1">
      <c r="B677" s="2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</row>
    <row r="678" spans="2:31" ht="14.25" customHeight="1">
      <c r="B678" s="2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</row>
    <row r="679" spans="2:31" ht="14.25" customHeight="1">
      <c r="B679" s="2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</row>
    <row r="680" spans="2:31" ht="14.25" customHeight="1">
      <c r="B680" s="2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</row>
    <row r="681" spans="2:31" ht="14.25" customHeight="1">
      <c r="B681" s="2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</row>
    <row r="682" spans="2:31" ht="14.25" customHeight="1">
      <c r="B682" s="2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</row>
    <row r="683" spans="2:31" ht="14.25" customHeight="1">
      <c r="B683" s="2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</row>
    <row r="684" spans="2:31" ht="14.25" customHeight="1">
      <c r="B684" s="2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</row>
    <row r="685" spans="2:31" ht="14.25" customHeight="1">
      <c r="B685" s="2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</row>
    <row r="686" spans="2:31" ht="14.25" customHeight="1">
      <c r="B686" s="2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</row>
    <row r="687" spans="2:31" ht="14.25" customHeight="1">
      <c r="B687" s="2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</row>
    <row r="688" spans="2:31" ht="14.25" customHeight="1">
      <c r="B688" s="2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</row>
    <row r="689" spans="2:31" ht="14.25" customHeight="1">
      <c r="B689" s="2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</row>
    <row r="690" spans="2:31" ht="14.25" customHeight="1">
      <c r="B690" s="2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</row>
    <row r="691" spans="2:31" ht="14.25" customHeight="1">
      <c r="B691" s="2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</row>
    <row r="692" spans="2:31" ht="14.25" customHeight="1">
      <c r="B692" s="2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</row>
    <row r="693" spans="2:31" ht="14.25" customHeight="1">
      <c r="B693" s="2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</row>
    <row r="694" spans="2:31" ht="14.25" customHeight="1">
      <c r="B694" s="2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</row>
    <row r="695" spans="2:31" ht="14.25" customHeight="1">
      <c r="B695" s="2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</row>
    <row r="696" spans="2:31" ht="14.25" customHeight="1">
      <c r="B696" s="2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</row>
    <row r="697" spans="2:31" ht="14.25" customHeight="1">
      <c r="B697" s="2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</row>
    <row r="698" spans="2:31" ht="14.25" customHeight="1">
      <c r="B698" s="2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</row>
    <row r="699" spans="2:31" ht="14.25" customHeight="1">
      <c r="B699" s="2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</row>
    <row r="700" spans="2:31" ht="14.25" customHeight="1">
      <c r="B700" s="2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</row>
    <row r="701" spans="2:31" ht="14.25" customHeight="1">
      <c r="B701" s="2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</row>
    <row r="702" spans="2:31" ht="14.25" customHeight="1">
      <c r="B702" s="2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</row>
    <row r="703" spans="2:31" ht="14.25" customHeight="1">
      <c r="B703" s="2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</row>
    <row r="704" spans="2:31" ht="14.25" customHeight="1">
      <c r="B704" s="2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</row>
    <row r="705" spans="2:31" ht="14.25" customHeight="1">
      <c r="B705" s="2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</row>
    <row r="706" spans="2:31" ht="14.25" customHeight="1">
      <c r="B706" s="2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</row>
    <row r="707" spans="2:31" ht="14.25" customHeight="1">
      <c r="B707" s="2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</row>
    <row r="708" spans="2:31" ht="14.25" customHeight="1">
      <c r="B708" s="2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</row>
    <row r="709" spans="2:31" ht="14.25" customHeight="1">
      <c r="B709" s="2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</row>
    <row r="710" spans="2:31" ht="14.25" customHeight="1">
      <c r="B710" s="2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</row>
    <row r="711" spans="2:31" ht="14.25" customHeight="1">
      <c r="B711" s="2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</row>
    <row r="712" spans="2:31" ht="14.25" customHeight="1">
      <c r="B712" s="2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</row>
    <row r="713" spans="2:31" ht="14.25" customHeight="1">
      <c r="B713" s="2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</row>
    <row r="714" spans="2:31" ht="14.25" customHeight="1">
      <c r="B714" s="2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</row>
    <row r="715" spans="2:31" ht="14.25" customHeight="1">
      <c r="B715" s="2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</row>
    <row r="716" spans="2:31" ht="14.25" customHeight="1">
      <c r="B716" s="2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</row>
    <row r="717" spans="2:31" ht="14.25" customHeight="1">
      <c r="B717" s="2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</row>
    <row r="718" spans="2:31" ht="14.25" customHeight="1">
      <c r="B718" s="2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</row>
    <row r="719" spans="2:31" ht="14.25" customHeight="1">
      <c r="B719" s="2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</row>
    <row r="720" spans="2:31" ht="14.25" customHeight="1">
      <c r="B720" s="2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</row>
    <row r="721" spans="2:31" ht="14.25" customHeight="1">
      <c r="B721" s="2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</row>
    <row r="722" spans="2:31" ht="14.25" customHeight="1">
      <c r="B722" s="2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</row>
    <row r="723" spans="2:31" ht="14.25" customHeight="1">
      <c r="B723" s="2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</row>
    <row r="724" spans="2:31" ht="14.25" customHeight="1">
      <c r="B724" s="2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</row>
    <row r="725" spans="2:31" ht="14.25" customHeight="1">
      <c r="B725" s="2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</row>
    <row r="726" spans="2:31" ht="14.25" customHeight="1">
      <c r="B726" s="2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</row>
    <row r="727" spans="2:31" ht="14.25" customHeight="1">
      <c r="B727" s="2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</row>
    <row r="728" spans="2:31" ht="14.25" customHeight="1">
      <c r="B728" s="2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</row>
    <row r="729" spans="2:31" ht="14.25" customHeight="1">
      <c r="B729" s="2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</row>
    <row r="730" spans="2:31" ht="14.25" customHeight="1">
      <c r="B730" s="2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</row>
    <row r="731" spans="2:31" ht="14.25" customHeight="1">
      <c r="B731" s="2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</row>
    <row r="732" spans="2:31" ht="14.25" customHeight="1">
      <c r="B732" s="2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</row>
    <row r="733" spans="2:31" ht="14.25" customHeight="1">
      <c r="B733" s="2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</row>
    <row r="734" spans="2:31" ht="14.25" customHeight="1">
      <c r="B734" s="2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</row>
    <row r="735" spans="2:31" ht="14.25" customHeight="1">
      <c r="B735" s="2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</row>
    <row r="736" spans="2:31" ht="14.25" customHeight="1">
      <c r="B736" s="2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</row>
    <row r="737" spans="2:31" ht="14.25" customHeight="1">
      <c r="B737" s="2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</row>
    <row r="738" spans="2:31" ht="14.25" customHeight="1">
      <c r="B738" s="2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</row>
    <row r="739" spans="2:31" ht="14.25" customHeight="1">
      <c r="B739" s="2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</row>
    <row r="740" spans="2:31" ht="14.25" customHeight="1">
      <c r="B740" s="2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</row>
    <row r="741" spans="2:31" ht="14.25" customHeight="1">
      <c r="B741" s="2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</row>
    <row r="742" spans="2:31" ht="14.25" customHeight="1">
      <c r="B742" s="2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</row>
    <row r="743" spans="2:31" ht="14.25" customHeight="1">
      <c r="B743" s="2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</row>
    <row r="744" spans="2:31" ht="14.25" customHeight="1">
      <c r="B744" s="2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</row>
    <row r="745" spans="2:31" ht="14.25" customHeight="1">
      <c r="B745" s="2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</row>
    <row r="746" spans="2:31" ht="14.25" customHeight="1">
      <c r="B746" s="2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</row>
    <row r="747" spans="2:31" ht="14.25" customHeight="1">
      <c r="B747" s="2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</row>
    <row r="748" spans="2:31" ht="14.25" customHeight="1">
      <c r="B748" s="2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</row>
    <row r="749" spans="2:31" ht="14.25" customHeight="1">
      <c r="B749" s="2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</row>
    <row r="750" spans="2:31" ht="14.25" customHeight="1">
      <c r="B750" s="2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</row>
    <row r="751" spans="2:31" ht="14.25" customHeight="1">
      <c r="B751" s="2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</row>
    <row r="752" spans="2:31" ht="14.25" customHeight="1">
      <c r="B752" s="2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</row>
    <row r="753" spans="2:31" ht="14.25" customHeight="1">
      <c r="B753" s="2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</row>
    <row r="754" spans="2:31" ht="14.25" customHeight="1">
      <c r="B754" s="2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</row>
    <row r="755" spans="2:31" ht="14.25" customHeight="1">
      <c r="B755" s="2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</row>
    <row r="756" spans="2:31" ht="14.25" customHeight="1">
      <c r="B756" s="2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</row>
    <row r="757" spans="2:31" ht="14.25" customHeight="1">
      <c r="B757" s="2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</row>
    <row r="758" spans="2:31" ht="14.25" customHeight="1">
      <c r="B758" s="2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</row>
    <row r="759" spans="2:31" ht="14.25" customHeight="1">
      <c r="B759" s="2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</row>
    <row r="760" spans="2:31" ht="14.25" customHeight="1">
      <c r="B760" s="2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</row>
    <row r="761" spans="2:31" ht="14.25" customHeight="1">
      <c r="B761" s="2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</row>
    <row r="762" spans="2:31" ht="14.25" customHeight="1">
      <c r="B762" s="2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</row>
    <row r="763" spans="2:31" ht="14.25" customHeight="1">
      <c r="B763" s="2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</row>
    <row r="764" spans="2:31" ht="14.25" customHeight="1">
      <c r="B764" s="2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</row>
    <row r="765" spans="2:31" ht="14.25" customHeight="1">
      <c r="B765" s="2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</row>
    <row r="766" spans="2:31" ht="14.25" customHeight="1">
      <c r="B766" s="2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</row>
    <row r="767" spans="2:31" ht="14.25" customHeight="1">
      <c r="B767" s="2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</row>
    <row r="768" spans="2:31" ht="14.25" customHeight="1">
      <c r="B768" s="2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</row>
    <row r="769" spans="2:31" ht="14.25" customHeight="1">
      <c r="B769" s="2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</row>
    <row r="770" spans="2:31" ht="14.25" customHeight="1">
      <c r="B770" s="2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</row>
    <row r="771" spans="2:31" ht="14.25" customHeight="1">
      <c r="B771" s="2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</row>
    <row r="772" spans="2:31" ht="14.25" customHeight="1">
      <c r="B772" s="2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</row>
    <row r="773" spans="2:31" ht="14.25" customHeight="1">
      <c r="B773" s="2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</row>
    <row r="774" spans="2:31" ht="14.25" customHeight="1">
      <c r="B774" s="2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</row>
    <row r="775" spans="2:31" ht="14.25" customHeight="1">
      <c r="B775" s="2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</row>
    <row r="776" spans="2:31" ht="14.25" customHeight="1">
      <c r="B776" s="2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</row>
    <row r="777" spans="2:31" ht="14.25" customHeight="1">
      <c r="B777" s="2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</row>
    <row r="778" spans="2:31" ht="14.25" customHeight="1">
      <c r="B778" s="2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</row>
    <row r="779" spans="2:31" ht="14.25" customHeight="1">
      <c r="B779" s="2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</row>
    <row r="780" spans="2:31" ht="14.25" customHeight="1">
      <c r="B780" s="2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</row>
    <row r="781" spans="2:31" ht="14.25" customHeight="1">
      <c r="B781" s="2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</row>
    <row r="782" spans="2:31" ht="14.25" customHeight="1">
      <c r="B782" s="2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</row>
    <row r="783" spans="2:31" ht="14.25" customHeight="1">
      <c r="B783" s="2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</row>
    <row r="784" spans="2:31" ht="14.25" customHeight="1">
      <c r="B784" s="2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</row>
    <row r="785" spans="2:31" ht="14.25" customHeight="1">
      <c r="B785" s="2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</row>
    <row r="786" spans="2:31" ht="14.25" customHeight="1">
      <c r="B786" s="2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</row>
    <row r="787" spans="2:31" ht="14.25" customHeight="1">
      <c r="B787" s="2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</row>
    <row r="788" spans="2:31" ht="14.25" customHeight="1">
      <c r="B788" s="2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</row>
    <row r="789" spans="2:31" ht="14.25" customHeight="1">
      <c r="B789" s="2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</row>
    <row r="790" spans="2:31" ht="14.25" customHeight="1">
      <c r="B790" s="2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</row>
    <row r="791" spans="2:31" ht="14.25" customHeight="1">
      <c r="B791" s="2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</row>
    <row r="792" spans="2:31" ht="14.25" customHeight="1">
      <c r="B792" s="2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</row>
    <row r="793" spans="2:31" ht="14.25" customHeight="1">
      <c r="B793" s="2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</row>
    <row r="794" spans="2:31" ht="14.25" customHeight="1">
      <c r="B794" s="2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</row>
    <row r="795" spans="2:31" ht="14.25" customHeight="1">
      <c r="B795" s="2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</row>
    <row r="796" spans="2:31" ht="14.25" customHeight="1">
      <c r="B796" s="2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</row>
    <row r="797" spans="2:31" ht="14.25" customHeight="1">
      <c r="B797" s="2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</row>
    <row r="798" spans="2:31" ht="14.25" customHeight="1">
      <c r="B798" s="2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</row>
    <row r="799" spans="2:31" ht="14.25" customHeight="1">
      <c r="B799" s="2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</row>
    <row r="800" spans="2:31" ht="14.25" customHeight="1">
      <c r="B800" s="2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</row>
    <row r="801" spans="2:31" ht="14.25" customHeight="1">
      <c r="B801" s="2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</row>
    <row r="802" spans="2:31" ht="14.25" customHeight="1">
      <c r="B802" s="2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</row>
    <row r="803" spans="2:31" ht="14.25" customHeight="1">
      <c r="B803" s="2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</row>
    <row r="804" spans="2:31" ht="14.25" customHeight="1">
      <c r="B804" s="2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</row>
    <row r="805" spans="2:31" ht="14.25" customHeight="1">
      <c r="B805" s="2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</row>
    <row r="806" spans="2:31" ht="14.25" customHeight="1">
      <c r="B806" s="2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</row>
    <row r="807" spans="2:31" ht="14.25" customHeight="1">
      <c r="B807" s="2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</row>
    <row r="808" spans="2:31" ht="14.25" customHeight="1">
      <c r="B808" s="2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</row>
    <row r="809" spans="2:31" ht="14.25" customHeight="1">
      <c r="B809" s="2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</row>
    <row r="810" spans="2:31" ht="14.25" customHeight="1">
      <c r="B810" s="2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</row>
    <row r="811" spans="2:31" ht="14.25" customHeight="1">
      <c r="B811" s="2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</row>
    <row r="812" spans="2:31" ht="14.25" customHeight="1">
      <c r="B812" s="2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</row>
    <row r="813" spans="2:31" ht="14.25" customHeight="1">
      <c r="B813" s="2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</row>
    <row r="814" spans="2:31" ht="14.25" customHeight="1">
      <c r="B814" s="2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</row>
    <row r="815" spans="2:31" ht="14.25" customHeight="1">
      <c r="B815" s="2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</row>
    <row r="816" spans="2:31" ht="14.25" customHeight="1">
      <c r="B816" s="2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</row>
    <row r="817" spans="2:31" ht="14.25" customHeight="1">
      <c r="B817" s="2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</row>
    <row r="818" spans="2:31" ht="14.25" customHeight="1">
      <c r="B818" s="2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</row>
    <row r="819" spans="2:31" ht="14.25" customHeight="1">
      <c r="B819" s="2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</row>
    <row r="820" spans="2:31" ht="14.25" customHeight="1">
      <c r="B820" s="2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</row>
    <row r="821" spans="2:31" ht="14.25" customHeight="1">
      <c r="B821" s="2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</row>
    <row r="822" spans="2:31" ht="14.25" customHeight="1">
      <c r="B822" s="2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</row>
    <row r="823" spans="2:31" ht="14.25" customHeight="1">
      <c r="B823" s="2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</row>
    <row r="824" spans="2:31" ht="14.25" customHeight="1">
      <c r="B824" s="2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</row>
    <row r="825" spans="2:31" ht="14.25" customHeight="1">
      <c r="B825" s="2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</row>
    <row r="826" spans="2:31" ht="14.25" customHeight="1">
      <c r="B826" s="2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</row>
    <row r="827" spans="2:31" ht="14.25" customHeight="1">
      <c r="B827" s="2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</row>
    <row r="828" spans="2:31" ht="14.25" customHeight="1">
      <c r="B828" s="2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</row>
    <row r="829" spans="2:31" ht="14.25" customHeight="1">
      <c r="B829" s="2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</row>
    <row r="830" spans="2:31" ht="14.25" customHeight="1">
      <c r="B830" s="2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</row>
    <row r="831" spans="2:31" ht="14.25" customHeight="1">
      <c r="B831" s="2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</row>
    <row r="832" spans="2:31" ht="14.25" customHeight="1">
      <c r="B832" s="2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</row>
    <row r="833" spans="2:31" ht="14.25" customHeight="1">
      <c r="B833" s="2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</row>
    <row r="834" spans="2:31" ht="14.25" customHeight="1">
      <c r="B834" s="2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</row>
    <row r="835" spans="2:31" ht="14.25" customHeight="1">
      <c r="B835" s="2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</row>
    <row r="836" spans="2:31" ht="14.25" customHeight="1">
      <c r="B836" s="2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</row>
    <row r="837" spans="2:31" ht="14.25" customHeight="1">
      <c r="B837" s="2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</row>
    <row r="838" spans="2:31" ht="14.25" customHeight="1">
      <c r="B838" s="2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</row>
    <row r="839" spans="2:31" ht="14.25" customHeight="1">
      <c r="B839" s="2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</row>
    <row r="840" spans="2:31" ht="14.25" customHeight="1">
      <c r="B840" s="2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</row>
    <row r="841" spans="2:31" ht="14.25" customHeight="1">
      <c r="B841" s="2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</row>
    <row r="842" spans="2:31" ht="14.25" customHeight="1">
      <c r="B842" s="2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</row>
    <row r="843" spans="2:31" ht="14.25" customHeight="1">
      <c r="B843" s="2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</row>
    <row r="844" spans="2:31" ht="14.25" customHeight="1">
      <c r="B844" s="2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</row>
    <row r="845" spans="2:31" ht="14.25" customHeight="1">
      <c r="B845" s="2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</row>
    <row r="846" spans="2:31" ht="14.25" customHeight="1">
      <c r="B846" s="2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</row>
    <row r="847" spans="2:31" ht="14.25" customHeight="1">
      <c r="B847" s="2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</row>
    <row r="848" spans="2:31" ht="14.25" customHeight="1">
      <c r="B848" s="2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</row>
    <row r="849" spans="2:31" ht="14.25" customHeight="1">
      <c r="B849" s="2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</row>
    <row r="850" spans="2:31" ht="14.25" customHeight="1">
      <c r="B850" s="2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</row>
    <row r="851" spans="2:31" ht="14.25" customHeight="1">
      <c r="B851" s="2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</row>
    <row r="852" spans="2:31" ht="14.25" customHeight="1">
      <c r="B852" s="2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</row>
    <row r="853" spans="2:31" ht="14.25" customHeight="1">
      <c r="B853" s="2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</row>
    <row r="854" spans="2:31" ht="14.25" customHeight="1">
      <c r="B854" s="2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</row>
    <row r="855" spans="2:31" ht="14.25" customHeight="1">
      <c r="B855" s="2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</row>
    <row r="856" spans="2:31" ht="14.25" customHeight="1">
      <c r="B856" s="2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</row>
    <row r="857" spans="2:31" ht="14.25" customHeight="1">
      <c r="B857" s="2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</row>
    <row r="858" spans="2:31" ht="14.25" customHeight="1">
      <c r="B858" s="2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</row>
    <row r="859" spans="2:31" ht="14.25" customHeight="1">
      <c r="B859" s="2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</row>
    <row r="860" spans="2:31" ht="14.25" customHeight="1">
      <c r="B860" s="2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</row>
    <row r="861" spans="2:31" ht="14.25" customHeight="1">
      <c r="B861" s="2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</row>
    <row r="862" spans="2:31" ht="14.25" customHeight="1">
      <c r="B862" s="2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</row>
    <row r="863" spans="2:31" ht="14.25" customHeight="1">
      <c r="B863" s="2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</row>
    <row r="864" spans="2:31" ht="14.25" customHeight="1">
      <c r="B864" s="2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</row>
    <row r="865" spans="2:31" ht="14.25" customHeight="1">
      <c r="B865" s="2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</row>
    <row r="866" spans="2:31" ht="14.25" customHeight="1">
      <c r="B866" s="2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</row>
    <row r="867" spans="2:31" ht="14.25" customHeight="1">
      <c r="B867" s="2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</row>
    <row r="868" spans="2:31" ht="14.25" customHeight="1">
      <c r="B868" s="2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</row>
    <row r="869" spans="2:31" ht="14.25" customHeight="1">
      <c r="B869" s="2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</row>
    <row r="870" spans="2:31" ht="14.25" customHeight="1">
      <c r="B870" s="2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</row>
    <row r="871" spans="2:31" ht="14.25" customHeight="1">
      <c r="B871" s="2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</row>
    <row r="872" spans="2:31" ht="14.25" customHeight="1">
      <c r="B872" s="2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</row>
    <row r="873" spans="2:31" ht="14.25" customHeight="1">
      <c r="B873" s="2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</row>
    <row r="874" spans="2:31" ht="14.25" customHeight="1">
      <c r="B874" s="2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</row>
    <row r="875" spans="2:31" ht="14.25" customHeight="1">
      <c r="B875" s="2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</row>
    <row r="876" spans="2:31" ht="14.25" customHeight="1">
      <c r="B876" s="2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</row>
    <row r="877" spans="2:31" ht="14.25" customHeight="1">
      <c r="B877" s="2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</row>
    <row r="878" spans="2:31" ht="14.25" customHeight="1">
      <c r="B878" s="2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</row>
    <row r="879" spans="2:31" ht="14.25" customHeight="1">
      <c r="B879" s="2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</row>
    <row r="880" spans="2:31" ht="14.25" customHeight="1">
      <c r="B880" s="2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</row>
    <row r="881" spans="2:31" ht="14.25" customHeight="1">
      <c r="B881" s="2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</row>
    <row r="882" spans="2:31" ht="14.25" customHeight="1">
      <c r="B882" s="2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</row>
    <row r="883" spans="2:31" ht="14.25" customHeight="1">
      <c r="B883" s="2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</row>
    <row r="884" spans="2:31" ht="14.25" customHeight="1">
      <c r="B884" s="2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</row>
    <row r="885" spans="2:31" ht="14.25" customHeight="1">
      <c r="B885" s="2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</row>
    <row r="886" spans="2:31" ht="14.25" customHeight="1">
      <c r="B886" s="2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</row>
    <row r="887" spans="2:31" ht="14.25" customHeight="1">
      <c r="B887" s="2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</row>
    <row r="888" spans="2:31" ht="14.25" customHeight="1">
      <c r="B888" s="2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</row>
    <row r="889" spans="2:31" ht="14.25" customHeight="1">
      <c r="B889" s="2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</row>
    <row r="890" spans="2:31" ht="14.25" customHeight="1">
      <c r="B890" s="2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</row>
    <row r="891" spans="2:31" ht="14.25" customHeight="1">
      <c r="B891" s="2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</row>
    <row r="892" spans="2:31" ht="14.25" customHeight="1">
      <c r="B892" s="2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</row>
    <row r="893" spans="2:31" ht="14.25" customHeight="1">
      <c r="B893" s="2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</row>
    <row r="894" spans="2:31" ht="14.25" customHeight="1">
      <c r="B894" s="2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</row>
    <row r="895" spans="2:31" ht="14.25" customHeight="1">
      <c r="B895" s="2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</row>
    <row r="896" spans="2:31" ht="14.25" customHeight="1">
      <c r="B896" s="2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</row>
    <row r="897" spans="2:31" ht="14.25" customHeight="1">
      <c r="B897" s="2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</row>
    <row r="898" spans="2:31" ht="14.25" customHeight="1">
      <c r="B898" s="2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</row>
    <row r="899" spans="2:31" ht="14.25" customHeight="1">
      <c r="B899" s="2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</row>
    <row r="900" spans="2:31" ht="14.25" customHeight="1">
      <c r="B900" s="2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</row>
    <row r="901" spans="2:31" ht="14.25" customHeight="1">
      <c r="B901" s="2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</row>
    <row r="902" spans="2:31" ht="14.25" customHeight="1">
      <c r="B902" s="2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</row>
    <row r="903" spans="2:31" ht="14.25" customHeight="1">
      <c r="B903" s="2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</row>
    <row r="904" spans="2:31" ht="14.25" customHeight="1">
      <c r="B904" s="2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</row>
    <row r="905" spans="2:31" ht="14.25" customHeight="1">
      <c r="B905" s="2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</row>
    <row r="906" spans="2:31" ht="14.25" customHeight="1">
      <c r="B906" s="2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</row>
    <row r="907" spans="2:31" ht="14.25" customHeight="1">
      <c r="B907" s="2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</row>
    <row r="908" spans="2:31" ht="14.25" customHeight="1">
      <c r="B908" s="2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</row>
    <row r="909" spans="2:31" ht="14.25" customHeight="1">
      <c r="B909" s="2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</row>
    <row r="910" spans="2:31" ht="14.25" customHeight="1">
      <c r="B910" s="2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</row>
    <row r="911" spans="2:31" ht="14.25" customHeight="1">
      <c r="B911" s="2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</row>
    <row r="912" spans="2:31" ht="14.25" customHeight="1">
      <c r="B912" s="2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</row>
    <row r="913" spans="2:31" ht="14.25" customHeight="1">
      <c r="B913" s="2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</row>
    <row r="914" spans="2:31" ht="14.25" customHeight="1">
      <c r="B914" s="2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</row>
    <row r="915" spans="2:31" ht="14.25" customHeight="1">
      <c r="B915" s="2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</row>
    <row r="916" spans="2:31" ht="14.25" customHeight="1">
      <c r="B916" s="2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</row>
    <row r="917" spans="2:31" ht="14.25" customHeight="1">
      <c r="B917" s="2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</row>
    <row r="918" spans="2:31" ht="14.25" customHeight="1">
      <c r="B918" s="2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</row>
    <row r="919" spans="2:31" ht="14.25" customHeight="1">
      <c r="B919" s="2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</row>
    <row r="920" spans="2:31" ht="14.25" customHeight="1">
      <c r="B920" s="2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</row>
    <row r="921" spans="2:31" ht="14.25" customHeight="1">
      <c r="B921" s="2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</row>
    <row r="922" spans="2:31" ht="14.25" customHeight="1">
      <c r="B922" s="2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</row>
    <row r="923" spans="2:31" ht="14.25" customHeight="1">
      <c r="B923" s="2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</row>
    <row r="924" spans="2:31" ht="14.25" customHeight="1">
      <c r="B924" s="2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</row>
    <row r="925" spans="2:31" ht="14.25" customHeight="1">
      <c r="B925" s="2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</row>
    <row r="926" spans="2:31" ht="14.25" customHeight="1">
      <c r="B926" s="2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</row>
    <row r="927" spans="2:31" ht="14.25" customHeight="1">
      <c r="B927" s="2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</row>
    <row r="928" spans="2:31" ht="14.25" customHeight="1">
      <c r="B928" s="2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</row>
    <row r="929" spans="2:31" ht="14.25" customHeight="1">
      <c r="B929" s="2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</row>
    <row r="930" spans="2:31" ht="14.25" customHeight="1">
      <c r="B930" s="2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</row>
    <row r="931" spans="2:31" ht="14.25" customHeight="1">
      <c r="B931" s="2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</row>
    <row r="932" spans="2:31" ht="14.25" customHeight="1">
      <c r="B932" s="2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</row>
    <row r="933" spans="2:31" ht="14.25" customHeight="1">
      <c r="B933" s="2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</row>
    <row r="934" spans="2:31" ht="14.25" customHeight="1">
      <c r="B934" s="2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</row>
    <row r="935" spans="2:31" ht="14.25" customHeight="1">
      <c r="B935" s="2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</row>
    <row r="936" spans="2:31" ht="14.25" customHeight="1">
      <c r="B936" s="2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</row>
    <row r="937" spans="2:31" ht="14.25" customHeight="1">
      <c r="B937" s="2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</row>
    <row r="938" spans="2:31" ht="14.25" customHeight="1">
      <c r="B938" s="2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</row>
    <row r="939" spans="2:31" ht="14.25" customHeight="1">
      <c r="B939" s="2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</row>
    <row r="940" spans="2:31" ht="14.25" customHeight="1">
      <c r="B940" s="2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</row>
    <row r="941" spans="2:31" ht="14.25" customHeight="1">
      <c r="B941" s="2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</row>
    <row r="942" spans="2:31" ht="14.25" customHeight="1">
      <c r="B942" s="2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</row>
    <row r="943" spans="2:31" ht="14.25" customHeight="1">
      <c r="B943" s="2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</row>
    <row r="944" spans="2:31" ht="14.25" customHeight="1">
      <c r="B944" s="2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</row>
    <row r="945" spans="2:31" ht="14.25" customHeight="1">
      <c r="B945" s="2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</row>
    <row r="946" spans="2:31" ht="14.25" customHeight="1">
      <c r="B946" s="2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</row>
    <row r="947" spans="2:31" ht="14.25" customHeight="1">
      <c r="B947" s="2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</row>
    <row r="948" spans="2:31" ht="14.25" customHeight="1">
      <c r="B948" s="2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</row>
    <row r="949" spans="2:31" ht="14.25" customHeight="1">
      <c r="B949" s="2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</row>
    <row r="950" spans="2:31" ht="14.25" customHeight="1">
      <c r="B950" s="2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</row>
    <row r="951" spans="2:31" ht="14.25" customHeight="1">
      <c r="B951" s="2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</row>
    <row r="952" spans="2:31" ht="14.25" customHeight="1">
      <c r="B952" s="2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</row>
    <row r="953" spans="2:31" ht="14.25" customHeight="1">
      <c r="B953" s="2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</row>
    <row r="954" spans="2:31" ht="14.25" customHeight="1">
      <c r="B954" s="2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</row>
    <row r="955" spans="2:31" ht="14.25" customHeight="1">
      <c r="B955" s="2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</row>
    <row r="956" spans="2:31" ht="14.25" customHeight="1">
      <c r="B956" s="2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</row>
    <row r="957" spans="2:31" ht="14.25" customHeight="1">
      <c r="B957" s="2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</row>
    <row r="958" spans="2:31" ht="14.25" customHeight="1">
      <c r="B958" s="2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</row>
    <row r="959" spans="2:31" ht="14.25" customHeight="1">
      <c r="B959" s="2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</row>
    <row r="960" spans="2:31" ht="14.25" customHeight="1">
      <c r="B960" s="2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</row>
    <row r="961" spans="2:31" ht="14.25" customHeight="1">
      <c r="B961" s="2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</row>
    <row r="962" spans="2:31" ht="14.25" customHeight="1">
      <c r="B962" s="2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</row>
    <row r="963" spans="2:31" ht="14.25" customHeight="1">
      <c r="B963" s="2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</row>
    <row r="964" spans="2:31" ht="14.25" customHeight="1">
      <c r="B964" s="2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</row>
    <row r="965" spans="2:31" ht="14.25" customHeight="1">
      <c r="B965" s="2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</row>
    <row r="966" spans="2:31" ht="14.25" customHeight="1">
      <c r="B966" s="2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</row>
    <row r="967" spans="2:31" ht="14.25" customHeight="1">
      <c r="B967" s="2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</row>
    <row r="968" spans="2:31" ht="14.25" customHeight="1">
      <c r="B968" s="2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</row>
    <row r="969" spans="2:31" ht="14.25" customHeight="1">
      <c r="B969" s="2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</row>
    <row r="970" spans="2:31" ht="14.25" customHeight="1">
      <c r="B970" s="2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</row>
    <row r="971" spans="2:31" ht="14.25" customHeight="1">
      <c r="B971" s="2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</row>
    <row r="972" spans="2:31" ht="14.25" customHeight="1">
      <c r="B972" s="2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</row>
    <row r="973" spans="2:31" ht="14.25" customHeight="1">
      <c r="B973" s="2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</row>
    <row r="974" spans="2:31" ht="14.25" customHeight="1">
      <c r="B974" s="2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</row>
    <row r="975" spans="2:31" ht="14.25" customHeight="1">
      <c r="B975" s="2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</row>
    <row r="976" spans="2:31" ht="14.25" customHeight="1">
      <c r="B976" s="2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</row>
    <row r="977" spans="2:31" ht="14.25" customHeight="1">
      <c r="B977" s="2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</row>
    <row r="978" spans="2:31" ht="14.25" customHeight="1">
      <c r="B978" s="2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</row>
    <row r="979" spans="2:31" ht="14.25" customHeight="1">
      <c r="B979" s="2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</row>
    <row r="980" spans="2:31" ht="14.25" customHeight="1">
      <c r="B980" s="2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</row>
    <row r="981" spans="2:31" ht="14.25" customHeight="1">
      <c r="B981" s="2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</row>
    <row r="982" spans="2:31" ht="14.25" customHeight="1">
      <c r="B982" s="2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</row>
    <row r="983" spans="2:31" ht="14.25" customHeight="1">
      <c r="B983" s="2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</row>
    <row r="984" spans="2:31" ht="14.25" customHeight="1">
      <c r="B984" s="2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</row>
    <row r="985" spans="2:31" ht="14.25" customHeight="1">
      <c r="B985" s="2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</row>
    <row r="986" spans="2:31" ht="14.25" customHeight="1">
      <c r="B986" s="2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</row>
    <row r="987" spans="2:31" ht="14.25" customHeight="1">
      <c r="B987" s="2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</row>
    <row r="988" spans="2:31" ht="14.25" customHeight="1">
      <c r="B988" s="2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</row>
    <row r="989" spans="2:31" ht="14.25" customHeight="1">
      <c r="B989" s="2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</row>
    <row r="990" spans="2:31" ht="14.25" customHeight="1">
      <c r="B990" s="2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</row>
    <row r="991" spans="2:31" ht="14.25" customHeight="1">
      <c r="B991" s="2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</row>
    <row r="992" spans="2:31" ht="14.25" customHeight="1">
      <c r="B992" s="2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</row>
    <row r="993" spans="2:31" ht="14.25" customHeight="1">
      <c r="B993" s="2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41"/>
      <c r="AB993" s="41"/>
      <c r="AC993" s="41"/>
      <c r="AD993" s="41"/>
      <c r="AE993" s="41"/>
    </row>
    <row r="994" spans="2:31" ht="14.25" customHeight="1">
      <c r="B994" s="2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</row>
    <row r="995" spans="2:31" ht="14.25" customHeight="1">
      <c r="B995" s="2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</row>
    <row r="996" spans="2:31" ht="14.25" customHeight="1">
      <c r="B996" s="2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</row>
    <row r="997" spans="2:31" ht="14.25" customHeight="1">
      <c r="B997" s="2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</row>
    <row r="998" spans="2:31" ht="14.25" customHeight="1">
      <c r="B998" s="2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1"/>
      <c r="AB998" s="41"/>
      <c r="AC998" s="41"/>
      <c r="AD998" s="41"/>
      <c r="AE998" s="41"/>
    </row>
    <row r="999" spans="2:31" ht="14.25" customHeight="1">
      <c r="B999" s="2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</row>
    <row r="1000" spans="2:31" ht="14.25" customHeight="1">
      <c r="B1000" s="2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</row>
    <row r="1001" spans="2:31" ht="14.25" customHeight="1">
      <c r="B1001" s="2"/>
      <c r="C1001" s="41"/>
      <c r="D1001" s="41"/>
      <c r="E1001" s="41"/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</row>
    <row r="1002" spans="2:31" ht="14.25" customHeight="1">
      <c r="B1002" s="2"/>
      <c r="C1002" s="41"/>
      <c r="D1002" s="41"/>
      <c r="E1002" s="41"/>
      <c r="F1002" s="41"/>
      <c r="G1002" s="41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</row>
  </sheetData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N1000"/>
  <sheetViews>
    <sheetView workbookViewId="0"/>
  </sheetViews>
  <sheetFormatPr defaultColWidth="14.42578125" defaultRowHeight="15" customHeight="1"/>
  <cols>
    <col min="1" max="2" width="8.7109375" customWidth="1"/>
    <col min="3" max="3" width="14.28515625" customWidth="1"/>
    <col min="4" max="26" width="8.7109375" customWidth="1"/>
  </cols>
  <sheetData>
    <row r="1" spans="1:14" ht="14.25" customHeight="1"/>
    <row r="2" spans="1:14" ht="14.25" customHeight="1">
      <c r="A2" s="33">
        <v>2020</v>
      </c>
      <c r="B2" s="33">
        <v>0</v>
      </c>
      <c r="C2" s="33" t="s">
        <v>256</v>
      </c>
      <c r="D2" s="88" t="s">
        <v>257</v>
      </c>
    </row>
    <row r="3" spans="1:14" ht="14.25" customHeight="1"/>
    <row r="4" spans="1:14" ht="14.25" customHeight="1">
      <c r="C4" s="33" t="s">
        <v>258</v>
      </c>
      <c r="D4" s="88" t="s">
        <v>259</v>
      </c>
      <c r="N4" s="88" t="s">
        <v>260</v>
      </c>
    </row>
    <row r="5" spans="1:14" ht="14.25" customHeight="1">
      <c r="C5" s="33" t="s">
        <v>261</v>
      </c>
      <c r="D5" s="88" t="s">
        <v>262</v>
      </c>
    </row>
    <row r="6" spans="1:14" ht="14.25" customHeight="1">
      <c r="C6" s="33" t="s">
        <v>263</v>
      </c>
      <c r="D6" s="88" t="s">
        <v>264</v>
      </c>
    </row>
    <row r="7" spans="1:14" ht="14.25" customHeight="1">
      <c r="C7" s="33" t="s">
        <v>265</v>
      </c>
      <c r="D7" s="88" t="s">
        <v>266</v>
      </c>
    </row>
    <row r="8" spans="1:14" ht="14.25" customHeight="1">
      <c r="C8" s="33" t="s">
        <v>267</v>
      </c>
      <c r="D8" s="88" t="s">
        <v>268</v>
      </c>
    </row>
    <row r="9" spans="1:14" ht="14.25" customHeight="1">
      <c r="C9" s="33" t="s">
        <v>269</v>
      </c>
      <c r="D9" s="88" t="s">
        <v>270</v>
      </c>
    </row>
    <row r="10" spans="1:14" ht="14.25" customHeight="1"/>
    <row r="11" spans="1:14" ht="14.25" customHeight="1">
      <c r="C11" s="33" t="s">
        <v>271</v>
      </c>
      <c r="D11" s="88" t="s">
        <v>272</v>
      </c>
      <c r="H11" s="33" t="s">
        <v>273</v>
      </c>
    </row>
    <row r="12" spans="1:14" ht="14.25" customHeight="1">
      <c r="C12" s="33" t="s">
        <v>274</v>
      </c>
      <c r="D12" s="88" t="s">
        <v>275</v>
      </c>
    </row>
    <row r="13" spans="1:14" ht="14.25" customHeight="1"/>
    <row r="14" spans="1:14" ht="14.25" customHeight="1"/>
    <row r="15" spans="1:14" ht="14.25" customHeight="1"/>
    <row r="16" spans="1:1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ef="D2" r:id="rId1"/>
    <hyperlink ref="D4" r:id="rId2"/>
    <hyperlink ref="N4" r:id="rId3"/>
    <hyperlink ref="D5" r:id="rId4"/>
    <hyperlink ref="D6" r:id="rId5"/>
    <hyperlink ref="D7" r:id="rId6"/>
    <hyperlink ref="D8" r:id="rId7"/>
    <hyperlink ref="D9" r:id="rId8"/>
    <hyperlink ref="D11" r:id="rId9"/>
    <hyperlink ref="D12" r:id="rId10"/>
  </hyperlinks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B1:F1000"/>
  <sheetViews>
    <sheetView showGridLines="0" workbookViewId="0"/>
  </sheetViews>
  <sheetFormatPr defaultColWidth="14.42578125" defaultRowHeight="15" customHeight="1"/>
  <cols>
    <col min="1" max="1" width="8.7109375" customWidth="1"/>
    <col min="2" max="2" width="17.42578125" customWidth="1"/>
    <col min="3" max="5" width="8.7109375" customWidth="1"/>
    <col min="6" max="6" width="5.5703125" customWidth="1"/>
    <col min="7" max="26" width="8.7109375" customWidth="1"/>
  </cols>
  <sheetData>
    <row r="1" spans="2:6" ht="14.25" customHeight="1"/>
    <row r="2" spans="2:6" ht="14.25" customHeight="1">
      <c r="B2" s="1" t="s">
        <v>276</v>
      </c>
      <c r="C2" s="1" t="s">
        <v>277</v>
      </c>
    </row>
    <row r="3" spans="2:6" ht="14.25" customHeight="1">
      <c r="B3" s="35">
        <v>47034</v>
      </c>
      <c r="E3" s="33" t="s">
        <v>278</v>
      </c>
      <c r="F3" s="37" t="s">
        <v>279</v>
      </c>
    </row>
    <row r="4" spans="2:6" ht="14.25" customHeight="1">
      <c r="F4" s="41"/>
    </row>
    <row r="5" spans="2:6" ht="14.25" customHeight="1">
      <c r="B5" s="127" t="s">
        <v>168</v>
      </c>
      <c r="C5" s="128">
        <v>23332</v>
      </c>
      <c r="E5" s="129" t="e">
        <f>#REF!</f>
        <v>#REF!</v>
      </c>
      <c r="F5" s="77" t="e">
        <f t="shared" ref="F5:F9" si="0">C5/E5-1</f>
        <v>#REF!</v>
      </c>
    </row>
    <row r="6" spans="2:6" ht="14.25" customHeight="1">
      <c r="B6" s="127" t="s">
        <v>167</v>
      </c>
      <c r="C6" s="128">
        <v>13464</v>
      </c>
      <c r="E6" s="129" t="e">
        <f>#REF!</f>
        <v>#REF!</v>
      </c>
      <c r="F6" s="77" t="e">
        <f t="shared" si="0"/>
        <v>#REF!</v>
      </c>
    </row>
    <row r="7" spans="2:6" ht="14.25" customHeight="1">
      <c r="B7" s="127" t="s">
        <v>165</v>
      </c>
      <c r="C7" s="128">
        <v>4134</v>
      </c>
      <c r="E7" s="129" t="e">
        <f>#REF!</f>
        <v>#REF!</v>
      </c>
      <c r="F7" s="77" t="e">
        <f t="shared" si="0"/>
        <v>#REF!</v>
      </c>
    </row>
    <row r="8" spans="2:6" ht="14.25" customHeight="1">
      <c r="B8" s="127" t="s">
        <v>166</v>
      </c>
      <c r="C8" s="128">
        <v>3655</v>
      </c>
      <c r="E8" s="129" t="e">
        <f>#REF!</f>
        <v>#REF!</v>
      </c>
      <c r="F8" s="77" t="e">
        <f t="shared" si="0"/>
        <v>#REF!</v>
      </c>
    </row>
    <row r="9" spans="2:6" ht="14.25" customHeight="1">
      <c r="B9" s="127" t="s">
        <v>169</v>
      </c>
      <c r="C9" s="128">
        <v>2449</v>
      </c>
      <c r="E9" s="129" t="e">
        <f>#REF!</f>
        <v>#REF!</v>
      </c>
      <c r="F9" s="77" t="e">
        <f t="shared" si="0"/>
        <v>#REF!</v>
      </c>
    </row>
    <row r="10" spans="2:6" ht="14.25" customHeight="1">
      <c r="C10" s="35"/>
      <c r="F10" s="41"/>
    </row>
    <row r="11" spans="2:6" ht="14.25" customHeight="1">
      <c r="B11" s="127" t="s">
        <v>127</v>
      </c>
      <c r="C11" s="128">
        <v>24773</v>
      </c>
      <c r="E11" s="129" t="e">
        <f>#REF!</f>
        <v>#REF!</v>
      </c>
      <c r="F11" s="77" t="e">
        <f t="shared" ref="F11:F14" si="1">C11/E11-1</f>
        <v>#REF!</v>
      </c>
    </row>
    <row r="12" spans="2:6" ht="14.25" customHeight="1">
      <c r="B12" s="127" t="s">
        <v>171</v>
      </c>
      <c r="C12" s="128">
        <v>14117</v>
      </c>
      <c r="E12" s="129" t="e">
        <f>#REF!</f>
        <v>#REF!</v>
      </c>
      <c r="F12" s="77" t="e">
        <f t="shared" si="1"/>
        <v>#REF!</v>
      </c>
    </row>
    <row r="13" spans="2:6" ht="14.25" customHeight="1">
      <c r="B13" s="127" t="s">
        <v>186</v>
      </c>
      <c r="C13" s="128">
        <v>5791</v>
      </c>
      <c r="E13" s="129" t="e">
        <f>#REF!</f>
        <v>#REF!</v>
      </c>
      <c r="F13" s="77" t="e">
        <f t="shared" si="1"/>
        <v>#REF!</v>
      </c>
    </row>
    <row r="14" spans="2:6" ht="14.25" customHeight="1">
      <c r="B14" s="127" t="s">
        <v>172</v>
      </c>
      <c r="C14" s="128">
        <v>2353</v>
      </c>
      <c r="E14" s="129" t="e">
        <f>#REF!</f>
        <v>#REF!</v>
      </c>
      <c r="F14" s="77" t="e">
        <f t="shared" si="1"/>
        <v>#REF!</v>
      </c>
    </row>
    <row r="15" spans="2:6" ht="14.25" customHeight="1"/>
    <row r="16" spans="2: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B1:AD1000"/>
  <sheetViews>
    <sheetView showGridLines="0" workbookViewId="0"/>
  </sheetViews>
  <sheetFormatPr defaultColWidth="14.42578125" defaultRowHeight="15" customHeight="1"/>
  <cols>
    <col min="1" max="1" width="2" customWidth="1"/>
    <col min="2" max="2" width="19.140625" customWidth="1"/>
    <col min="3" max="3" width="3.28515625" customWidth="1"/>
    <col min="4" max="4" width="10.5703125" customWidth="1"/>
    <col min="5" max="5" width="11.140625" customWidth="1"/>
    <col min="6" max="6" width="8.5703125" customWidth="1"/>
    <col min="7" max="7" width="12.7109375" customWidth="1"/>
    <col min="8" max="8" width="9.140625" customWidth="1"/>
    <col min="9" max="9" width="7.85546875" customWidth="1"/>
    <col min="10" max="10" width="13.28515625" customWidth="1"/>
    <col min="11" max="11" width="11.28515625" customWidth="1"/>
    <col min="12" max="12" width="7" customWidth="1"/>
    <col min="13" max="13" width="9.5703125" customWidth="1"/>
    <col min="14" max="14" width="11.7109375" customWidth="1"/>
    <col min="15" max="25" width="8.7109375" customWidth="1"/>
    <col min="26" max="26" width="10.28515625" customWidth="1"/>
    <col min="27" max="30" width="8.7109375" customWidth="1"/>
  </cols>
  <sheetData>
    <row r="1" spans="2:30" ht="14.25" customHeight="1"/>
    <row r="2" spans="2:30" ht="14.25" customHeight="1">
      <c r="B2" s="130" t="s">
        <v>280</v>
      </c>
      <c r="C2" s="130" t="s">
        <v>281</v>
      </c>
      <c r="D2" s="131" t="s">
        <v>282</v>
      </c>
      <c r="E2" s="131" t="s">
        <v>283</v>
      </c>
      <c r="F2" s="131" t="s">
        <v>284</v>
      </c>
      <c r="G2" s="131" t="s">
        <v>285</v>
      </c>
      <c r="H2" s="131" t="s">
        <v>163</v>
      </c>
      <c r="I2" s="131" t="s">
        <v>286</v>
      </c>
      <c r="J2" s="131" t="s">
        <v>287</v>
      </c>
      <c r="K2" s="131" t="s">
        <v>288</v>
      </c>
      <c r="L2" s="131" t="s">
        <v>289</v>
      </c>
      <c r="M2" s="131" t="s">
        <v>289</v>
      </c>
      <c r="N2" s="132" t="s">
        <v>290</v>
      </c>
      <c r="O2" s="132" t="s">
        <v>291</v>
      </c>
      <c r="P2" s="132" t="s">
        <v>168</v>
      </c>
      <c r="Q2" s="132" t="s">
        <v>167</v>
      </c>
      <c r="R2" s="132" t="s">
        <v>166</v>
      </c>
      <c r="S2" s="132" t="s">
        <v>292</v>
      </c>
      <c r="T2" s="132" t="s">
        <v>293</v>
      </c>
      <c r="U2" s="132" t="s">
        <v>294</v>
      </c>
      <c r="V2" s="132" t="s">
        <v>295</v>
      </c>
      <c r="W2" s="132" t="s">
        <v>296</v>
      </c>
      <c r="X2" s="132" t="s">
        <v>297</v>
      </c>
      <c r="Y2" s="131" t="s">
        <v>298</v>
      </c>
      <c r="Z2" s="131" t="s">
        <v>299</v>
      </c>
      <c r="AA2" s="131" t="s">
        <v>300</v>
      </c>
      <c r="AB2" s="131" t="s">
        <v>301</v>
      </c>
      <c r="AC2" s="133"/>
      <c r="AD2" s="133"/>
    </row>
    <row r="3" spans="2:30" ht="14.25" customHeight="1">
      <c r="B3" s="33" t="s">
        <v>302</v>
      </c>
      <c r="C3" s="33" t="s">
        <v>303</v>
      </c>
      <c r="D3" s="42">
        <v>329058</v>
      </c>
      <c r="E3" s="42">
        <v>1055101.3799999999</v>
      </c>
      <c r="F3" s="77">
        <v>0.68300000000000005</v>
      </c>
      <c r="G3" s="42">
        <v>24104946.309999999</v>
      </c>
      <c r="H3" s="42">
        <v>75926.83</v>
      </c>
      <c r="I3" s="134">
        <v>0.28199999999999997</v>
      </c>
      <c r="J3" s="42">
        <v>105770</v>
      </c>
      <c r="K3" s="134">
        <v>0.33300000000000002</v>
      </c>
      <c r="L3" s="135">
        <v>3.4</v>
      </c>
      <c r="M3" s="136">
        <f t="shared" ref="M3:M27" si="0">L3*1100</f>
        <v>3740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134">
        <v>0.97399999999999998</v>
      </c>
      <c r="Z3" s="134">
        <v>0.90100000000000002</v>
      </c>
      <c r="AA3" s="41">
        <v>6.43</v>
      </c>
      <c r="AB3" s="134">
        <v>0.52900000000000003</v>
      </c>
    </row>
    <row r="4" spans="2:30" ht="14.25" customHeight="1">
      <c r="B4" s="33" t="s">
        <v>304</v>
      </c>
      <c r="C4" s="33" t="s">
        <v>303</v>
      </c>
      <c r="D4" s="42">
        <v>430157</v>
      </c>
      <c r="E4" s="42">
        <v>1444416.1</v>
      </c>
      <c r="F4" s="77">
        <v>0.504</v>
      </c>
      <c r="G4" s="42">
        <v>18532976.710000001</v>
      </c>
      <c r="H4" s="42">
        <v>44442.52</v>
      </c>
      <c r="I4" s="134">
        <v>0.26100000000000001</v>
      </c>
      <c r="J4" s="42">
        <v>196257</v>
      </c>
      <c r="K4" s="137">
        <v>0.47099999999999997</v>
      </c>
      <c r="L4" s="135">
        <v>2.8</v>
      </c>
      <c r="M4" s="136">
        <f t="shared" si="0"/>
        <v>3080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134">
        <v>0.98399999999999999</v>
      </c>
      <c r="Z4" s="77">
        <v>0.83</v>
      </c>
      <c r="AA4" s="41">
        <v>10.08</v>
      </c>
      <c r="AB4" s="134">
        <v>0.97299999999999998</v>
      </c>
    </row>
    <row r="5" spans="2:30" ht="14.25" customHeight="1">
      <c r="B5" s="33" t="s">
        <v>305</v>
      </c>
      <c r="C5" s="33" t="s">
        <v>306</v>
      </c>
      <c r="D5" s="42">
        <v>517451</v>
      </c>
      <c r="E5" s="42">
        <v>1943956.49</v>
      </c>
      <c r="F5" s="77">
        <v>0.48499999999999999</v>
      </c>
      <c r="G5" s="42">
        <v>24678914.510000002</v>
      </c>
      <c r="H5" s="42">
        <v>48959.4</v>
      </c>
      <c r="I5" s="137">
        <v>0.22900000000000001</v>
      </c>
      <c r="J5" s="42">
        <v>195451</v>
      </c>
      <c r="K5" s="134">
        <v>0.38800000000000001</v>
      </c>
      <c r="L5" s="135">
        <v>3.1</v>
      </c>
      <c r="M5" s="136">
        <f t="shared" si="0"/>
        <v>3410</v>
      </c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134">
        <v>0.96299999999999997</v>
      </c>
      <c r="Z5" s="134">
        <v>0.91900000000000004</v>
      </c>
      <c r="AA5" s="41">
        <v>8.91</v>
      </c>
      <c r="AB5" s="134">
        <v>0.79700000000000004</v>
      </c>
    </row>
    <row r="6" spans="2:30" ht="14.25" customHeight="1">
      <c r="B6" s="33" t="s">
        <v>307</v>
      </c>
      <c r="C6" s="33" t="s">
        <v>306</v>
      </c>
      <c r="D6" s="42">
        <v>348208</v>
      </c>
      <c r="E6" s="42">
        <v>1696189.31</v>
      </c>
      <c r="F6" s="77">
        <v>0.69699999999999995</v>
      </c>
      <c r="G6" s="42">
        <v>19177607</v>
      </c>
      <c r="H6" s="42">
        <v>55594.2</v>
      </c>
      <c r="I6" s="134">
        <v>0.29399999999999998</v>
      </c>
      <c r="J6" s="42">
        <v>96764</v>
      </c>
      <c r="K6" s="134">
        <v>0.28100000000000003</v>
      </c>
      <c r="L6" s="135">
        <v>3.2</v>
      </c>
      <c r="M6" s="136">
        <f t="shared" si="0"/>
        <v>3520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134">
        <v>0.95899999999999996</v>
      </c>
      <c r="Z6" s="134">
        <v>0.92900000000000005</v>
      </c>
      <c r="AA6" s="41">
        <v>8.6199999999999992</v>
      </c>
      <c r="AB6" s="134">
        <v>0.81899999999999995</v>
      </c>
    </row>
    <row r="7" spans="2:30" ht="14.25" customHeight="1">
      <c r="B7" s="33" t="s">
        <v>308</v>
      </c>
      <c r="C7" s="33" t="s">
        <v>309</v>
      </c>
      <c r="D7" s="42">
        <v>597658</v>
      </c>
      <c r="E7" s="42">
        <v>2280394.17</v>
      </c>
      <c r="F7" s="77">
        <v>0.505</v>
      </c>
      <c r="G7" s="42">
        <v>30785682</v>
      </c>
      <c r="H7" s="42">
        <v>52792.59</v>
      </c>
      <c r="I7" s="134">
        <v>0.26500000000000001</v>
      </c>
      <c r="J7" s="42">
        <v>242048</v>
      </c>
      <c r="K7" s="134">
        <v>0.41499999999999998</v>
      </c>
      <c r="L7" s="135">
        <v>2.9</v>
      </c>
      <c r="M7" s="136">
        <f t="shared" si="0"/>
        <v>3190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134">
        <v>0.97299999999999998</v>
      </c>
      <c r="Z7" s="134">
        <v>0.749</v>
      </c>
      <c r="AA7" s="41">
        <v>8.7799999999999994</v>
      </c>
      <c r="AB7" s="134">
        <v>0.60399999999999998</v>
      </c>
    </row>
    <row r="8" spans="2:30" ht="14.25" customHeight="1">
      <c r="B8" s="33" t="s">
        <v>310</v>
      </c>
      <c r="C8" s="33" t="s">
        <v>309</v>
      </c>
      <c r="D8" s="42">
        <v>223112</v>
      </c>
      <c r="E8" s="42">
        <v>1379945.87</v>
      </c>
      <c r="F8" s="77">
        <v>0.57299999999999995</v>
      </c>
      <c r="G8" s="42">
        <v>25413431.73</v>
      </c>
      <c r="H8" s="42">
        <v>117712</v>
      </c>
      <c r="I8" s="134">
        <v>0.26200000000000001</v>
      </c>
      <c r="J8" s="42">
        <v>97440</v>
      </c>
      <c r="K8" s="137">
        <v>0.45100000000000001</v>
      </c>
      <c r="L8" s="135">
        <v>3.1</v>
      </c>
      <c r="M8" s="136">
        <f t="shared" si="0"/>
        <v>3410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134">
        <v>0.97899999999999998</v>
      </c>
      <c r="Z8" s="134">
        <v>0.88600000000000001</v>
      </c>
      <c r="AA8" s="41">
        <v>7.5</v>
      </c>
      <c r="AB8" s="134">
        <v>0.33200000000000002</v>
      </c>
    </row>
    <row r="9" spans="2:30" ht="14.25" customHeight="1">
      <c r="B9" s="138" t="s">
        <v>190</v>
      </c>
      <c r="C9" s="138" t="s">
        <v>189</v>
      </c>
      <c r="D9" s="139">
        <v>450785</v>
      </c>
      <c r="E9" s="139">
        <v>1496004.06</v>
      </c>
      <c r="F9" s="140">
        <v>0.53500000000000003</v>
      </c>
      <c r="G9" s="139">
        <v>15386499.310000001</v>
      </c>
      <c r="H9" s="139">
        <v>34908.31</v>
      </c>
      <c r="I9" s="141">
        <v>0.33600000000000002</v>
      </c>
      <c r="J9" s="142">
        <v>113104</v>
      </c>
      <c r="K9" s="141">
        <v>0.25700000000000001</v>
      </c>
      <c r="L9" s="143">
        <v>2.6</v>
      </c>
      <c r="M9" s="144">
        <f t="shared" si="0"/>
        <v>2860</v>
      </c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1">
        <v>0.97699999999999998</v>
      </c>
      <c r="Z9" s="141">
        <v>0.85499999999999998</v>
      </c>
      <c r="AA9" s="142">
        <v>9.4600000000000009</v>
      </c>
      <c r="AB9" s="141">
        <v>0.622</v>
      </c>
    </row>
    <row r="10" spans="2:30" ht="14.25" customHeight="1">
      <c r="B10" s="33" t="s">
        <v>248</v>
      </c>
      <c r="C10" s="33" t="s">
        <v>189</v>
      </c>
      <c r="D10" s="42">
        <v>12325232</v>
      </c>
      <c r="E10" s="42">
        <v>54010996.759999998</v>
      </c>
      <c r="F10" s="77">
        <v>0.3</v>
      </c>
      <c r="G10" s="42">
        <v>714683362.46000004</v>
      </c>
      <c r="H10" s="42">
        <v>58691.9</v>
      </c>
      <c r="I10" s="134">
        <v>0.316</v>
      </c>
      <c r="J10" s="42">
        <v>5571893</v>
      </c>
      <c r="K10" s="137">
        <v>0.45800000000000002</v>
      </c>
      <c r="L10" s="145">
        <v>4.3</v>
      </c>
      <c r="M10" s="146">
        <f t="shared" si="0"/>
        <v>4730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7">
        <v>0.96</v>
      </c>
      <c r="Z10" s="134">
        <v>0.92600000000000005</v>
      </c>
      <c r="AA10" s="41">
        <v>11.19</v>
      </c>
      <c r="AB10" s="134">
        <v>0.748</v>
      </c>
    </row>
    <row r="11" spans="2:30" ht="14.25" customHeight="1">
      <c r="B11" s="33" t="s">
        <v>311</v>
      </c>
      <c r="C11" s="33" t="s">
        <v>189</v>
      </c>
      <c r="D11" s="42">
        <v>699944</v>
      </c>
      <c r="E11" s="42">
        <v>2216191.5499999998</v>
      </c>
      <c r="F11" s="77">
        <v>0.45900000000000002</v>
      </c>
      <c r="G11" s="42">
        <v>76609046.349999994</v>
      </c>
      <c r="H11" s="147">
        <v>109936.21</v>
      </c>
      <c r="I11" s="134">
        <v>0.32800000000000001</v>
      </c>
      <c r="J11" s="42">
        <v>177863</v>
      </c>
      <c r="K11" s="134">
        <v>0.255</v>
      </c>
      <c r="L11" s="135">
        <v>3.3</v>
      </c>
      <c r="M11" s="136">
        <f t="shared" si="0"/>
        <v>3630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77">
        <v>0.96</v>
      </c>
      <c r="Z11" s="134">
        <v>0.89300000000000002</v>
      </c>
      <c r="AA11" s="41">
        <v>11.79</v>
      </c>
      <c r="AB11" s="134">
        <v>0.80400000000000005</v>
      </c>
    </row>
    <row r="12" spans="2:30" ht="14.25" customHeight="1">
      <c r="B12" s="33" t="s">
        <v>312</v>
      </c>
      <c r="C12" s="33" t="s">
        <v>189</v>
      </c>
      <c r="D12" s="148">
        <v>1213792</v>
      </c>
      <c r="E12" s="42">
        <v>4614990.76</v>
      </c>
      <c r="F12" s="77">
        <v>0.41699999999999998</v>
      </c>
      <c r="G12" s="42">
        <v>61397262.530000001</v>
      </c>
      <c r="H12" s="42">
        <v>51417.440000000002</v>
      </c>
      <c r="I12" s="134">
        <v>0.30199999999999999</v>
      </c>
      <c r="J12" s="42">
        <v>461871</v>
      </c>
      <c r="K12" s="134">
        <v>0.38700000000000001</v>
      </c>
      <c r="L12" s="135">
        <v>3.9</v>
      </c>
      <c r="M12" s="136">
        <f t="shared" si="0"/>
        <v>4290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77">
        <v>0.96</v>
      </c>
      <c r="Z12" s="134">
        <v>0.90500000000000003</v>
      </c>
      <c r="AA12" s="41">
        <v>8.8800000000000008</v>
      </c>
      <c r="AB12" s="134">
        <v>0.875</v>
      </c>
    </row>
    <row r="13" spans="2:30" ht="14.25" customHeight="1">
      <c r="B13" s="33" t="s">
        <v>313</v>
      </c>
      <c r="C13" s="33" t="s">
        <v>189</v>
      </c>
      <c r="D13" s="42">
        <v>687357</v>
      </c>
      <c r="E13" s="42">
        <v>2904617.7</v>
      </c>
      <c r="F13" s="77">
        <v>0.41199999999999998</v>
      </c>
      <c r="G13" s="42">
        <v>35015188.390000001</v>
      </c>
      <c r="H13" s="42">
        <v>52169.13</v>
      </c>
      <c r="I13" s="134">
        <v>0.317</v>
      </c>
      <c r="J13" s="42">
        <v>220894</v>
      </c>
      <c r="K13" s="134">
        <v>0.32900000000000001</v>
      </c>
      <c r="L13" s="135">
        <v>3.2</v>
      </c>
      <c r="M13" s="136">
        <f t="shared" si="0"/>
        <v>3520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134">
        <v>0.98099999999999998</v>
      </c>
      <c r="Z13" s="77">
        <v>0.98</v>
      </c>
      <c r="AA13" s="41">
        <v>9.7100000000000009</v>
      </c>
      <c r="AB13" s="134">
        <v>0.82199999999999995</v>
      </c>
    </row>
    <row r="14" spans="2:30" ht="14.25" customHeight="1">
      <c r="B14" s="33" t="s">
        <v>314</v>
      </c>
      <c r="C14" s="33" t="s">
        <v>189</v>
      </c>
      <c r="D14" s="42">
        <v>276982</v>
      </c>
      <c r="E14" s="42">
        <v>2741826.7</v>
      </c>
      <c r="F14" s="77">
        <v>0.47799999999999998</v>
      </c>
      <c r="G14" s="42">
        <v>50566643.990000002</v>
      </c>
      <c r="H14" s="147">
        <v>186382.33</v>
      </c>
      <c r="I14" s="134">
        <v>0.34499999999999997</v>
      </c>
      <c r="J14" s="42">
        <v>280439</v>
      </c>
      <c r="K14" s="134">
        <v>1.034</v>
      </c>
      <c r="L14" s="135">
        <v>4.4000000000000004</v>
      </c>
      <c r="M14" s="146">
        <f t="shared" si="0"/>
        <v>4840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134">
        <v>0.97799999999999998</v>
      </c>
      <c r="Z14" s="134">
        <v>0.95399999999999996</v>
      </c>
      <c r="AA14" s="41">
        <v>8.4700000000000006</v>
      </c>
      <c r="AB14" s="134">
        <v>0.72699999999999998</v>
      </c>
    </row>
    <row r="15" spans="2:30" ht="14.25" customHeight="1">
      <c r="B15" s="33" t="s">
        <v>315</v>
      </c>
      <c r="C15" s="33" t="s">
        <v>189</v>
      </c>
      <c r="D15" s="42">
        <v>142301</v>
      </c>
      <c r="E15" s="42">
        <v>923581.45</v>
      </c>
      <c r="F15" s="77">
        <v>0.5</v>
      </c>
      <c r="G15" s="42">
        <v>9235462.6600000001</v>
      </c>
      <c r="H15" s="42">
        <v>67650.64</v>
      </c>
      <c r="I15" s="134">
        <v>0.34499999999999997</v>
      </c>
      <c r="J15" s="42">
        <v>66464</v>
      </c>
      <c r="K15" s="137">
        <v>0.48699999999999999</v>
      </c>
      <c r="L15" s="135">
        <v>3.2</v>
      </c>
      <c r="M15" s="136">
        <f t="shared" si="0"/>
        <v>3520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134">
        <v>0.97299999999999998</v>
      </c>
      <c r="Z15" s="134">
        <v>0.71799999999999997</v>
      </c>
      <c r="AA15" s="41">
        <v>8.32</v>
      </c>
      <c r="AB15" s="134">
        <v>0.71799999999999997</v>
      </c>
    </row>
    <row r="16" spans="2:30" ht="14.25" customHeight="1">
      <c r="B16" s="33" t="s">
        <v>316</v>
      </c>
      <c r="C16" s="33" t="s">
        <v>189</v>
      </c>
      <c r="D16" s="42">
        <v>256223</v>
      </c>
      <c r="E16" s="42">
        <v>1136120.6299999999</v>
      </c>
      <c r="F16" s="77">
        <v>0.47599999999999998</v>
      </c>
      <c r="G16" s="42">
        <v>15596305.25</v>
      </c>
      <c r="H16" s="42">
        <v>63166.46</v>
      </c>
      <c r="I16" s="134">
        <v>0.28100000000000003</v>
      </c>
      <c r="J16" s="42">
        <v>86388</v>
      </c>
      <c r="K16" s="77">
        <v>0.35</v>
      </c>
      <c r="L16" s="135">
        <v>3.6</v>
      </c>
      <c r="M16" s="136">
        <f t="shared" si="0"/>
        <v>3960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134">
        <v>0.98199999999999998</v>
      </c>
      <c r="Z16" s="134">
        <v>0.97299999999999998</v>
      </c>
      <c r="AA16" s="41">
        <v>9.6999999999999993</v>
      </c>
      <c r="AB16" s="134">
        <v>0.93500000000000005</v>
      </c>
    </row>
    <row r="17" spans="2:28" ht="14.25" customHeight="1">
      <c r="B17" s="33" t="s">
        <v>317</v>
      </c>
      <c r="C17" s="33" t="s">
        <v>189</v>
      </c>
      <c r="D17" s="42">
        <v>423006</v>
      </c>
      <c r="E17" s="42">
        <v>2111466.9300000002</v>
      </c>
      <c r="F17" s="77">
        <v>0.55500000000000005</v>
      </c>
      <c r="G17" s="42">
        <v>43632890.539999999</v>
      </c>
      <c r="H17" s="147">
        <v>105187.65</v>
      </c>
      <c r="I17" s="77">
        <v>0.28000000000000003</v>
      </c>
      <c r="J17" s="42">
        <v>188446</v>
      </c>
      <c r="K17" s="137">
        <v>0.45400000000000001</v>
      </c>
      <c r="L17" s="135">
        <v>3.5</v>
      </c>
      <c r="M17" s="136">
        <f t="shared" si="0"/>
        <v>3850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134">
        <v>0.98199999999999998</v>
      </c>
      <c r="Z17" s="134">
        <v>0.96599999999999997</v>
      </c>
      <c r="AA17" s="41">
        <v>10.55</v>
      </c>
      <c r="AB17" s="134">
        <v>0.81599999999999995</v>
      </c>
    </row>
    <row r="18" spans="2:28" ht="14.25" customHeight="1">
      <c r="B18" s="33" t="s">
        <v>318</v>
      </c>
      <c r="C18" s="33" t="s">
        <v>189</v>
      </c>
      <c r="D18" s="42">
        <v>1392121</v>
      </c>
      <c r="E18" s="42">
        <v>4189490.68</v>
      </c>
      <c r="F18" s="77">
        <v>0.51100000000000001</v>
      </c>
      <c r="G18" s="42">
        <v>61325724.490000002</v>
      </c>
      <c r="H18" s="42">
        <v>44897.7</v>
      </c>
      <c r="I18" s="134">
        <v>0.36099999999999999</v>
      </c>
      <c r="J18" s="42">
        <v>366464</v>
      </c>
      <c r="K18" s="134">
        <v>0.26800000000000002</v>
      </c>
      <c r="L18" s="135">
        <v>3.2</v>
      </c>
      <c r="M18" s="136">
        <f t="shared" si="0"/>
        <v>3520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134">
        <v>0.97099999999999997</v>
      </c>
      <c r="Z18" s="134">
        <v>0.88400000000000001</v>
      </c>
      <c r="AA18" s="41">
        <v>11.59</v>
      </c>
      <c r="AB18" s="134">
        <v>0.71199999999999997</v>
      </c>
    </row>
    <row r="19" spans="2:28" ht="14.25" customHeight="1">
      <c r="B19" s="33" t="s">
        <v>319</v>
      </c>
      <c r="C19" s="33" t="s">
        <v>189</v>
      </c>
      <c r="D19" s="42">
        <v>300559</v>
      </c>
      <c r="E19" s="42">
        <v>754545.29</v>
      </c>
      <c r="F19" s="77">
        <v>0.64400000000000002</v>
      </c>
      <c r="G19" s="42">
        <v>754545.29</v>
      </c>
      <c r="H19" s="42">
        <v>37835.81</v>
      </c>
      <c r="I19" s="149">
        <v>0.376</v>
      </c>
      <c r="J19" s="42">
        <v>59450</v>
      </c>
      <c r="K19" s="149">
        <v>0.20200000000000001</v>
      </c>
      <c r="L19" s="135">
        <v>3</v>
      </c>
      <c r="M19" s="136">
        <f t="shared" si="0"/>
        <v>3300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134">
        <v>0.96699999999999997</v>
      </c>
      <c r="Z19" s="134">
        <v>0.89700000000000002</v>
      </c>
      <c r="AA19" s="41">
        <v>10.75</v>
      </c>
      <c r="AB19" s="134">
        <v>0.752</v>
      </c>
    </row>
    <row r="20" spans="2:28" ht="14.25" customHeight="1">
      <c r="B20" s="33" t="s">
        <v>320</v>
      </c>
      <c r="C20" s="33" t="s">
        <v>189</v>
      </c>
      <c r="D20" s="42">
        <v>30136</v>
      </c>
      <c r="E20" s="42">
        <v>165358.38</v>
      </c>
      <c r="F20" s="77">
        <v>0.79200000000000004</v>
      </c>
      <c r="G20" s="42">
        <v>1413582.28</v>
      </c>
      <c r="H20" s="42">
        <v>47997.77</v>
      </c>
      <c r="I20" s="77">
        <v>0.34</v>
      </c>
      <c r="J20" s="41">
        <v>8441</v>
      </c>
      <c r="K20" s="134">
        <v>0.28699999999999998</v>
      </c>
      <c r="L20" s="135">
        <v>3</v>
      </c>
      <c r="M20" s="136">
        <f t="shared" si="0"/>
        <v>3300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134">
        <v>0.97299999999999998</v>
      </c>
      <c r="Z20" s="134">
        <v>0.71099999999999997</v>
      </c>
      <c r="AA20" s="41">
        <v>9.85</v>
      </c>
      <c r="AB20" s="134">
        <v>0.497</v>
      </c>
    </row>
    <row r="21" spans="2:28" ht="14.25" customHeight="1">
      <c r="B21" s="33" t="s">
        <v>321</v>
      </c>
      <c r="C21" s="33" t="s">
        <v>189</v>
      </c>
      <c r="D21" s="42">
        <v>235416</v>
      </c>
      <c r="E21" s="42">
        <v>915153.68</v>
      </c>
      <c r="F21" s="77">
        <v>0.56299999999999994</v>
      </c>
      <c r="G21" s="42">
        <v>12705392.68</v>
      </c>
      <c r="H21" s="42">
        <v>54796.98</v>
      </c>
      <c r="I21" s="134">
        <v>0.33500000000000002</v>
      </c>
      <c r="J21" s="42">
        <v>55018</v>
      </c>
      <c r="K21" s="134">
        <v>0.23699999999999999</v>
      </c>
      <c r="L21" s="135">
        <v>3.3</v>
      </c>
      <c r="M21" s="136">
        <f t="shared" si="0"/>
        <v>3630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134">
        <v>0.98299999999999998</v>
      </c>
      <c r="Z21" s="134">
        <v>0.95099999999999996</v>
      </c>
      <c r="AA21" s="41">
        <v>11.05</v>
      </c>
      <c r="AB21" s="134">
        <v>0.81299999999999994</v>
      </c>
    </row>
    <row r="22" spans="2:28" ht="14.25" customHeight="1">
      <c r="B22" s="33" t="s">
        <v>322</v>
      </c>
      <c r="C22" s="33" t="s">
        <v>189</v>
      </c>
      <c r="D22" s="42">
        <v>375011</v>
      </c>
      <c r="E22" s="42">
        <v>628167.68000000005</v>
      </c>
      <c r="F22" s="77">
        <v>0.66200000000000003</v>
      </c>
      <c r="G22" s="42">
        <v>7212559.6699999999</v>
      </c>
      <c r="H22" s="150">
        <v>19678.54</v>
      </c>
      <c r="I22" s="149">
        <v>0.39300000000000002</v>
      </c>
      <c r="J22" s="42">
        <v>46222</v>
      </c>
      <c r="K22" s="149">
        <v>0.126</v>
      </c>
      <c r="L22" s="135">
        <v>2.6</v>
      </c>
      <c r="M22" s="136">
        <f t="shared" si="0"/>
        <v>2860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134">
        <v>0.96399999999999997</v>
      </c>
      <c r="Z22" s="134">
        <v>0.80400000000000005</v>
      </c>
      <c r="AA22" s="41">
        <v>12.92</v>
      </c>
      <c r="AB22" s="134">
        <v>0.625</v>
      </c>
    </row>
    <row r="23" spans="2:28" ht="14.25" customHeight="1">
      <c r="B23" s="33" t="s">
        <v>323</v>
      </c>
      <c r="C23" s="33" t="s">
        <v>189</v>
      </c>
      <c r="D23" s="42">
        <v>91157</v>
      </c>
      <c r="E23" s="42">
        <v>285278.25</v>
      </c>
      <c r="F23" s="77">
        <v>0.63700000000000001</v>
      </c>
      <c r="G23" s="42">
        <v>6155414.3399999999</v>
      </c>
      <c r="H23" s="42">
        <v>69588.09</v>
      </c>
      <c r="I23" s="134">
        <v>0.36799999999999999</v>
      </c>
      <c r="J23" s="42">
        <v>25654</v>
      </c>
      <c r="K23" s="77">
        <v>0.28999999999999998</v>
      </c>
      <c r="L23" s="135">
        <v>2.9</v>
      </c>
      <c r="M23" s="136">
        <f t="shared" si="0"/>
        <v>3190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134">
        <v>0.98199999999999998</v>
      </c>
      <c r="Z23" s="134">
        <v>0.85899999999999999</v>
      </c>
      <c r="AA23" s="41">
        <v>16.32</v>
      </c>
      <c r="AB23" s="134">
        <v>0.83399999999999996</v>
      </c>
    </row>
    <row r="24" spans="2:28" ht="14.25" customHeight="1">
      <c r="B24" s="33" t="s">
        <v>324</v>
      </c>
      <c r="C24" s="33" t="s">
        <v>189</v>
      </c>
      <c r="D24" s="42">
        <v>729737</v>
      </c>
      <c r="E24" s="42">
        <v>2855786.78</v>
      </c>
      <c r="F24" s="77">
        <v>0.54</v>
      </c>
      <c r="G24" s="42">
        <v>39697500.5</v>
      </c>
      <c r="H24" s="42">
        <v>55603.18</v>
      </c>
      <c r="I24" s="134">
        <v>0.32300000000000001</v>
      </c>
      <c r="J24" s="42">
        <v>214943</v>
      </c>
      <c r="K24" s="134">
        <v>0.30099999999999999</v>
      </c>
      <c r="L24" s="135">
        <v>3.7</v>
      </c>
      <c r="M24" s="136">
        <f t="shared" si="0"/>
        <v>4070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134">
        <v>0.97399999999999998</v>
      </c>
      <c r="Z24" s="134">
        <v>0.94299999999999995</v>
      </c>
      <c r="AA24" s="41">
        <v>9.34</v>
      </c>
      <c r="AB24" s="134">
        <v>0.94699999999999995</v>
      </c>
    </row>
    <row r="25" spans="2:28" ht="14.25" customHeight="1">
      <c r="B25" s="33" t="s">
        <v>325</v>
      </c>
      <c r="C25" s="33" t="s">
        <v>189</v>
      </c>
      <c r="D25" s="42">
        <v>254484</v>
      </c>
      <c r="E25" s="42">
        <v>788156.07</v>
      </c>
      <c r="F25" s="77">
        <v>0.57699999999999996</v>
      </c>
      <c r="G25" s="42">
        <v>11173000.34</v>
      </c>
      <c r="H25" s="42">
        <v>44796.83</v>
      </c>
      <c r="I25" s="134">
        <v>0.28499999999999998</v>
      </c>
      <c r="J25" s="42">
        <v>87745</v>
      </c>
      <c r="K25" s="134">
        <v>0.35199999999999998</v>
      </c>
      <c r="L25" s="135">
        <v>3.4</v>
      </c>
      <c r="M25" s="136">
        <f t="shared" si="0"/>
        <v>3740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134">
        <v>0.97899999999999998</v>
      </c>
      <c r="Z25" s="134">
        <v>0.98399999999999999</v>
      </c>
      <c r="AA25" s="41">
        <v>7.74</v>
      </c>
      <c r="AB25" s="134">
        <v>0.89200000000000002</v>
      </c>
    </row>
    <row r="26" spans="2:28" ht="14.25" customHeight="1">
      <c r="B26" s="33" t="s">
        <v>326</v>
      </c>
      <c r="C26" s="33" t="s">
        <v>189</v>
      </c>
      <c r="D26" s="42">
        <v>175568</v>
      </c>
      <c r="E26" s="42">
        <v>629552.21</v>
      </c>
      <c r="F26" s="77">
        <v>0.55800000000000005</v>
      </c>
      <c r="G26" s="42">
        <v>7831498.1600000001</v>
      </c>
      <c r="H26" s="42">
        <v>45461.13</v>
      </c>
      <c r="I26" s="134">
        <v>0.29499999999999998</v>
      </c>
      <c r="J26" s="42">
        <v>61593</v>
      </c>
      <c r="K26" s="134">
        <v>0.35799999999999998</v>
      </c>
      <c r="L26" s="135">
        <v>2.9</v>
      </c>
      <c r="M26" s="136">
        <f t="shared" si="0"/>
        <v>3190</v>
      </c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134">
        <v>0.94299999999999995</v>
      </c>
      <c r="Z26" s="77">
        <v>0.97</v>
      </c>
      <c r="AA26" s="41">
        <v>11.21</v>
      </c>
      <c r="AB26" s="77">
        <v>0.93</v>
      </c>
    </row>
    <row r="27" spans="2:28" ht="14.25" customHeight="1">
      <c r="B27" s="33" t="s">
        <v>327</v>
      </c>
      <c r="C27" s="33" t="s">
        <v>189</v>
      </c>
      <c r="D27" s="42">
        <v>355901</v>
      </c>
      <c r="E27" s="42">
        <v>720800.1</v>
      </c>
      <c r="F27" s="77">
        <v>0.56799999999999995</v>
      </c>
      <c r="G27" s="42">
        <v>9992981.25</v>
      </c>
      <c r="H27" s="150">
        <v>28518.78</v>
      </c>
      <c r="I27" s="134">
        <v>0.27400000000000002</v>
      </c>
      <c r="J27" s="41">
        <v>100707</v>
      </c>
      <c r="K27" s="134">
        <v>0.28699999999999998</v>
      </c>
      <c r="L27" s="135">
        <v>2.2000000000000002</v>
      </c>
      <c r="M27" s="151">
        <f t="shared" si="0"/>
        <v>2420</v>
      </c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134">
        <v>0.98199999999999998</v>
      </c>
      <c r="Z27" s="134">
        <v>0.98499999999999999</v>
      </c>
      <c r="AA27" s="41">
        <v>8.8000000000000007</v>
      </c>
      <c r="AB27" s="134">
        <v>0.88200000000000001</v>
      </c>
    </row>
    <row r="28" spans="2:28" ht="14.25" customHeight="1">
      <c r="B28" s="152" t="s">
        <v>142</v>
      </c>
      <c r="C28" s="152"/>
      <c r="D28" s="153">
        <f t="shared" ref="D28:E28" si="1">SUM(D3:D27)</f>
        <v>22861356</v>
      </c>
      <c r="E28" s="153">
        <f t="shared" si="1"/>
        <v>93888088.980000019</v>
      </c>
      <c r="F28" s="152"/>
      <c r="G28" s="153">
        <f t="shared" ref="G28:H28" si="2">SUM(G3:G27)</f>
        <v>1323078418.74</v>
      </c>
      <c r="H28" s="153">
        <f t="shared" si="2"/>
        <v>1574112.4200000002</v>
      </c>
      <c r="I28" s="152"/>
      <c r="J28" s="153">
        <f>SUM(J3:J27)</f>
        <v>9127329</v>
      </c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</row>
    <row r="29" spans="2:28" ht="14.25" customHeight="1">
      <c r="B29" s="152" t="s">
        <v>188</v>
      </c>
      <c r="C29" s="152"/>
      <c r="D29" s="153">
        <f t="shared" ref="D29:M29" si="3">AVERAGE(D3:D27)</f>
        <v>914454.24</v>
      </c>
      <c r="E29" s="153">
        <f t="shared" si="3"/>
        <v>3755523.5592000009</v>
      </c>
      <c r="F29" s="154">
        <f t="shared" si="3"/>
        <v>0.54524000000000006</v>
      </c>
      <c r="G29" s="153">
        <f t="shared" si="3"/>
        <v>52923136.749600001</v>
      </c>
      <c r="H29" s="153">
        <f t="shared" si="3"/>
        <v>62964.496800000008</v>
      </c>
      <c r="I29" s="154">
        <f t="shared" si="3"/>
        <v>0.31172</v>
      </c>
      <c r="J29" s="153">
        <f t="shared" si="3"/>
        <v>365093.16</v>
      </c>
      <c r="K29" s="154">
        <f t="shared" si="3"/>
        <v>0.36232000000000009</v>
      </c>
      <c r="L29" s="155">
        <f t="shared" si="3"/>
        <v>3.2280000000000011</v>
      </c>
      <c r="M29" s="155">
        <f t="shared" si="3"/>
        <v>3550.8</v>
      </c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4">
        <f t="shared" ref="Y29:AB29" si="4">AVERAGE(Y3:Y27)</f>
        <v>0.97211999999999987</v>
      </c>
      <c r="Z29" s="154">
        <f t="shared" si="4"/>
        <v>0.89488000000000001</v>
      </c>
      <c r="AA29" s="155">
        <f t="shared" si="4"/>
        <v>9.9184000000000001</v>
      </c>
      <c r="AB29" s="154">
        <f t="shared" si="4"/>
        <v>0.7602000000000001</v>
      </c>
    </row>
    <row r="30" spans="2:28" ht="14.25" customHeight="1">
      <c r="D30" s="35"/>
    </row>
    <row r="31" spans="2:28" ht="14.25" customHeight="1"/>
    <row r="32" spans="2:2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DSB (ingles)</vt:lpstr>
      <vt:lpstr>DSB (PROD)</vt:lpstr>
      <vt:lpstr>CCM Viab NF</vt:lpstr>
      <vt:lpstr>RAIS</vt:lpstr>
      <vt:lpstr>LIC_DESAT</vt:lpstr>
      <vt:lpstr>BDs</vt:lpstr>
      <vt:lpstr>Base de Dados Sebrae</vt:lpstr>
      <vt:lpstr>Comparativo de Cidades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FARAVALLO FLORENCIO</dc:creator>
  <cp:lastModifiedBy>97352</cp:lastModifiedBy>
  <dcterms:created xsi:type="dcterms:W3CDTF">2021-01-12T19:46:59Z</dcterms:created>
  <dcterms:modified xsi:type="dcterms:W3CDTF">2024-06-24T14:06:16Z</dcterms:modified>
</cp:coreProperties>
</file>